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e.gului\Desktop\Прайсы\p-z-m\"/>
    </mc:Choice>
  </mc:AlternateContent>
  <bookViews>
    <workbookView xWindow="0" yWindow="0" windowWidth="28800" windowHeight="11835" activeTab="3"/>
  </bookViews>
  <sheets>
    <sheet name="Сталь оцинкованная" sheetId="1" r:id="rId1"/>
    <sheet name="Крепёж" sheetId="32" r:id="rId2"/>
    <sheet name="Профнастил" sheetId="19" r:id="rId3"/>
    <sheet name="Прайс на услугу резки" sheetId="37" r:id="rId4"/>
    <sheet name="Упаковка листового проката" sheetId="38" r:id="rId5"/>
    <sheet name="Упаковка рулонов в поддоны" sheetId="39" r:id="rId6"/>
  </sheets>
  <definedNames>
    <definedName name="NEW_Крепеж_бытовой" localSheetId="1">Крепёж!#REF!</definedName>
    <definedName name="T_образная_пластина_со_штифтами__TP" localSheetId="1">Крепёж!#REF!</definedName>
    <definedName name="Анкер_регулируемый_по_высоте__ARH" localSheetId="1">Крепёж!$A$601</definedName>
    <definedName name="Гвоздевая_пластина__PSE" localSheetId="1">Крепёж!#REF!</definedName>
    <definedName name="Держатель_балки__DB" localSheetId="1">Крепёж!$A$447</definedName>
    <definedName name="Закладная_опора__ZO" localSheetId="1">Крепёж!$A$586</definedName>
    <definedName name="Краб_соединительный_для_профиля__KR" localSheetId="1">Крепёж!#REF!</definedName>
    <definedName name="КРЕПЕЖ_БЫТОВОЙ" localSheetId="1">Крепёж!#REF!</definedName>
    <definedName name="КРЕПЕЖ_ДЛЯ_БАЛОК_И_СТРОПИЛ" localSheetId="1">Крепёж!$A$409</definedName>
    <definedName name="КРЕПЕЖ_ДЛЯ_ПОТОЛОЧНОГО_ПРОФИЛЯ" localSheetId="1">Крепёж!$A$632</definedName>
    <definedName name="КРЕПЕЖ_МЕБЕЛЬНЫЙ" localSheetId="1">Крепёж!#REF!</definedName>
    <definedName name="Крепеж_стоек_забивной__KS" localSheetId="1">Крепёж!#REF!</definedName>
    <definedName name="Крепежная_пластина__KP" localSheetId="1">Крепёж!$A$228</definedName>
    <definedName name="Крепежный_уголок__KU" comment="Крепежный уголок (KU)" localSheetId="1">Крепёж!$A$11</definedName>
    <definedName name="Крепежный_уголок__KU_25х25" localSheetId="1">Крепёж!#REF!</definedName>
    <definedName name="Крепежный_уголок_Z_образный__KUZ" localSheetId="1">Крепёж!$A$109</definedName>
    <definedName name="Крепежный_уголок_Z_образный_усиленный__KUZUS" localSheetId="1">Крепёж!#REF!</definedName>
    <definedName name="Крепежный_уголок_анкерный__KUL" localSheetId="1">Крепёж!$A$119</definedName>
    <definedName name="Крепежный_уголок_асимметричный__KUAS" comment="Крепежный уголок асимметричный (KUAS)" localSheetId="1">Крепёж!$A$83</definedName>
    <definedName name="Крепежный_уголок_асимметричный__KUAS" comment="Крепежный уголок асимметричный KUAS" localSheetId="3">#REF!</definedName>
    <definedName name="Крепежный_уголок_асимметричный__KUAS" comment="Крепежный уголок асимметричный KUAS" localSheetId="2">#REF!</definedName>
    <definedName name="Крепежный_уголок_асимметричный__KUAS" comment="Крепежный уголок асимметричный KUAS" localSheetId="4">#REF!</definedName>
    <definedName name="Крепежный_уголок_асимметричный__KUAS" comment="Крепежный уголок асимметричный KUAS" localSheetId="5">#REF!</definedName>
    <definedName name="Крепежный_уголок_асимметричный__KUAS" comment="Крепежный уголок асимметричный KUAS">#REF!</definedName>
    <definedName name="Крепежный_уголок_асимметричный__KUASUS" localSheetId="1">Крепёж!#REF!</definedName>
    <definedName name="Крепежный_уголок_асимметричный__KUASUS" localSheetId="3">#REF!</definedName>
    <definedName name="Крепежный_уголок_асимметричный__KUASUS" localSheetId="2">#REF!</definedName>
    <definedName name="Крепежный_уголок_асимметричный__KUASUS" localSheetId="4">#REF!</definedName>
    <definedName name="Крепежный_уголок_асимметричный__KUASUS" localSheetId="5">#REF!</definedName>
    <definedName name="Крепежный_уголок_асимметричный__KUASUS">#REF!</definedName>
    <definedName name="Крепежный_уголок_мебельный__KUM" localSheetId="1">Крепёж!#REF!</definedName>
    <definedName name="Крепежный_уголок_под_135°__KUS" comment="Крепежный уголок под 135° KUS" localSheetId="1">Крепёж!$A$97</definedName>
    <definedName name="Крепежный_уголок_равносторонний__KUR" localSheetId="1">Крепёж!$A$145</definedName>
    <definedName name="Крепежный_уголок_с_двойным_усилением__KUD_60х100" localSheetId="1">Крепёж!#REF!</definedName>
    <definedName name="Крепежный_уголок_с_двойным_усилением__KUD_90х60х60" localSheetId="1">Крепёж!#REF!</definedName>
    <definedName name="Крепежный_уголок_скользящий__KUC" localSheetId="1">Крепёж!#REF!</definedName>
    <definedName name="Крепежный_уголок_усиленный__KUU" comment="Крепежный уголок усиленный KUU" localSheetId="1">Крепёж!$A$47</definedName>
    <definedName name="Крепежный_уголок_усиленный__KUU" comment="Крепежный уголок усиленный KUU" localSheetId="3">#REF!</definedName>
    <definedName name="Крепежный_уголок_усиленный__KUU" comment="Крепежный уголок усиленный KUU" localSheetId="2">#REF!</definedName>
    <definedName name="Крепежный_уголок_усиленный__KUU" comment="Крепежный уголок усиленный KUU" localSheetId="4">#REF!</definedName>
    <definedName name="Крепежный_уголок_усиленный__KUU" comment="Крепежный уголок усиленный KUU" localSheetId="5">#REF!</definedName>
    <definedName name="Крепежный_уголок_усиленный__KUU" comment="Крепежный уголок усиленный KUU">#REF!</definedName>
    <definedName name="КРОНШТЕЙН_БЛОКА_КОНДИЦИОНЕРА" localSheetId="1">Крепёж!#REF!</definedName>
    <definedName name="Кронштейн_блока_кондиционера__KRC" localSheetId="1">Крепёж!#REF!</definedName>
    <definedName name="Кронштейн_бытовой__KRB1_200" localSheetId="1">Крепёж!#REF!</definedName>
    <definedName name="КРОНШТЕЙН_КОНСОЛЬНЫЙ" localSheetId="1">Крепёж!$A$571</definedName>
    <definedName name="Кронштейн_консольный__KRON_U" localSheetId="1">Крепёж!#REF!</definedName>
    <definedName name="Кронштейн_усиленный__KRU" localSheetId="1">Крепёж!#REF!</definedName>
    <definedName name="Крючок_вешалка__KRV" localSheetId="1">Крепёж!#REF!</definedName>
    <definedName name="ЛЕНТА_ПЕРФОРИРОВАННАЯ" localSheetId="1">Крепёж!$A$475</definedName>
    <definedName name="Неперфорированная_тарная_лента__LNP_TAR" localSheetId="1">Крепёж!$A$565</definedName>
    <definedName name="_xlnm.Print_Area" localSheetId="1">Крепёж!$A$1:$O$812</definedName>
    <definedName name="_xlnm.Print_Area" localSheetId="3">'Прайс на услугу резки'!$A$1:$H$73</definedName>
    <definedName name="_xlnm.Print_Area" localSheetId="2">Профнастил!$B$1:$O$67</definedName>
    <definedName name="_xlnm.Print_Area" localSheetId="0">'Сталь оцинкованная'!$A$1:$Q$91</definedName>
    <definedName name="_xlnm.Print_Area" localSheetId="4">'Упаковка листового проката'!$A$1:$I$79</definedName>
    <definedName name="_xlnm.Print_Area" localSheetId="5">'Упаковка рулонов в поддоны'!$B$1:$M$70</definedName>
    <definedName name="Опора_балки__OB_Л_П" localSheetId="1">Крепёж!$A$439</definedName>
    <definedName name="Опора_бруса_закрытая__OBR_Z" localSheetId="1">Крепёж!$A$427</definedName>
    <definedName name="Опора_бруса_раскрытая__OBR_R" localSheetId="1">Крепёж!$A$410</definedName>
    <definedName name="Опора_бруса_раскрытая_Long__OBR_R_long_._Продукция_изготавливается_по_предварительному_заказу" localSheetId="1">Крепёж!#REF!</definedName>
    <definedName name="Опора_бруса_раскрытая_Long__OBR_Z_long_._Продукция_изготавливается_по_предварительному_заказу" localSheetId="1">Крепёж!#REF!</definedName>
    <definedName name="ОПОРЫ_СТОЛБОВ" localSheetId="1">Крепёж!$A$585</definedName>
    <definedName name="Основание_колонны__OK" localSheetId="1">Крепёж!$A$594</definedName>
    <definedName name="Перфорированная_лента_для_вентиляции__LP_V" localSheetId="1">Крепёж!$A$495</definedName>
    <definedName name="Перфорированная_лента_для_вентиляции__LP_VLN" localSheetId="1">Крепёж!$A$542</definedName>
    <definedName name="Перфорированная_лента_для_теплого_пола__LP_TP" localSheetId="1">Крепёж!$A$554</definedName>
    <definedName name="Перфорированная_монтажная_лента__LM" localSheetId="1">Крепёж!$A$476</definedName>
    <definedName name="Перфорированная_тарная_лента__LP_TAR" localSheetId="1">Крепёж!$A$560</definedName>
    <definedName name="Пластина_анкерная__АО__для_оконного_профиля_REHAU__поворотная" localSheetId="1">Крепёж!$A$613</definedName>
    <definedName name="Пластина_анкерная_АО_для_оконного_профиля_KBE__VEKA" localSheetId="1">Крепёж!$A$618</definedName>
    <definedName name="Пластина_анкерная_АОD_для_деревянных_окон" localSheetId="1">Крепёж!#REF!</definedName>
    <definedName name="ПЛАСТИНА_АНКЕРНАЯ_ДЛЯ_ОКОННОГО_ПРОФИЛЯ" localSheetId="1">Крепёж!$A$612</definedName>
    <definedName name="Пластина_монтажная__PM" localSheetId="1">Крепёж!#REF!</definedName>
    <definedName name="ПЛАСТИНА_ПЕРФОРИРОВАННАЯ" comment="ПЛАСТИНА ПЕРФОРИРОВАННАЯ" localSheetId="1">Крепёж!$A$227</definedName>
    <definedName name="Пластина_соединительная__PS" localSheetId="1">Крепёж!$A$257</definedName>
    <definedName name="Подвес_мебельный__MP" localSheetId="1">Крепёж!#REF!</definedName>
    <definedName name="Подвес_мебельный__MPc" localSheetId="1">Крепёж!#REF!</definedName>
    <definedName name="Проушина_прямая_для_навесного_замка__PZP" localSheetId="1">Крепёж!#REF!</definedName>
    <definedName name="Проушина_угловая_для_навесного_замка__PZU" localSheetId="1">Крепёж!#REF!</definedName>
    <definedName name="ПРОФИЛЬ_МОНТАЖНЫЙ" localSheetId="1">Крепёж!#REF!</definedName>
    <definedName name="Профиль_монтажный_L_образный__PRM_L" localSheetId="1">Крепёж!#REF!</definedName>
    <definedName name="Профиль_монтажный_U_образный__PRM_U" localSheetId="1">Крепёж!#REF!</definedName>
    <definedName name="Профиль_монтажный_Z_образный__PRM_Z" localSheetId="1">Крепёж!#REF!</definedName>
    <definedName name="Профиль_монтажный_С_образный__PRM_C" localSheetId="1">Крепёж!#REF!</definedName>
    <definedName name="Прямой_подвес_профилей__PPB" localSheetId="1">Крепёж!$A$634</definedName>
    <definedName name="рпрп" comment="Крепежный уголок асимметричный KUAS" localSheetId="3">#REF!</definedName>
    <definedName name="рпрп" comment="Крепежный уголок асимметричный KUAS" localSheetId="4">#REF!</definedName>
    <definedName name="рпрп" comment="Крепежный уголок асимметричный KUAS" localSheetId="5">#REF!</definedName>
    <definedName name="рпрп" comment="Крепежный уголок асимметричный KUAS">#REF!</definedName>
    <definedName name="Скользящая_опора_для_стропил__KUCIS" localSheetId="1">Крепёж!$A$467</definedName>
    <definedName name="Соединитель_бруса__SB" localSheetId="1">Крепёж!$A$457</definedName>
    <definedName name="Стяжка_мебельная_угловая__SMU" localSheetId="1">Крепёж!#REF!</definedName>
    <definedName name="Угловой_соединитель__US" localSheetId="1">Крепёж!$A$402</definedName>
    <definedName name="Уголок_крепления_вентилируемых_фасадов__UPS" localSheetId="1">Крепёж!#REF!</definedName>
    <definedName name="Уголок_крепления_вентилируемых_фасадов__UPS" localSheetId="3">#REF!</definedName>
    <definedName name="Уголок_крепления_вентилируемых_фасадов__UPS" localSheetId="2">#REF!</definedName>
    <definedName name="Уголок_крепления_вентилируемых_фасадов__UPS" localSheetId="4">#REF!</definedName>
    <definedName name="Уголок_крепления_вентилируемых_фасадов__UPS" localSheetId="5">#REF!</definedName>
    <definedName name="Уголок_крепления_вентилируемых_фасадов__UPS">#REF!</definedName>
    <definedName name="УГОЛОК_ПЕРФОРИРОВАННЫЙ" localSheetId="1">Крепёж!$A$10</definedName>
    <definedName name="Шайба_металлическая_для_крепления_теплоизоляции__SP" localSheetId="1">Крепёж!#REF!</definedName>
    <definedName name="Шайба_с_муфтой__SHM" localSheetId="1">Крепёж!#REF!</definedName>
    <definedName name="Шайба_с_муфтой_с_загнутыми_углами__SHM_ZU" localSheetId="1">Крепёж!#REF!</definedName>
    <definedName name="Шайба_с_резьбовой_втулкой__SHV" localSheetId="1">Крепёж!#REF!</definedName>
    <definedName name="ШАЙБЫ" localSheetId="1">Крепёж!$A$686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18" i="32" l="1"/>
  <c r="E218" i="32"/>
  <c r="F217" i="32"/>
  <c r="E217" i="32"/>
  <c r="F216" i="32"/>
  <c r="E216" i="32"/>
  <c r="E793" i="32" l="1"/>
  <c r="F793" i="32"/>
  <c r="F528" i="32" l="1"/>
  <c r="E528" i="32"/>
  <c r="Q59" i="1" l="1"/>
  <c r="P59" i="1"/>
  <c r="Q58" i="1"/>
  <c r="P58" i="1"/>
  <c r="P53" i="1"/>
  <c r="P54" i="1"/>
  <c r="P55" i="1"/>
  <c r="P56" i="1"/>
  <c r="P57" i="1"/>
  <c r="P52" i="1"/>
  <c r="Q32" i="1"/>
  <c r="Q25" i="1"/>
  <c r="Q26" i="1"/>
  <c r="Q27" i="1"/>
  <c r="Q28" i="1"/>
  <c r="Q29" i="1"/>
  <c r="Q30" i="1"/>
  <c r="Q31" i="1"/>
  <c r="P32" i="1"/>
  <c r="P25" i="1"/>
  <c r="P26" i="1"/>
  <c r="P27" i="1"/>
  <c r="P28" i="1"/>
  <c r="P29" i="1"/>
  <c r="P30" i="1"/>
  <c r="P31" i="1"/>
  <c r="Q24" i="1"/>
  <c r="P24" i="1"/>
  <c r="H62" i="1"/>
  <c r="G62" i="1"/>
  <c r="H61" i="1"/>
  <c r="G61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H33" i="1"/>
  <c r="G33" i="1"/>
  <c r="H29" i="1"/>
  <c r="H30" i="1"/>
  <c r="H31" i="1"/>
  <c r="H32" i="1"/>
  <c r="G29" i="1"/>
  <c r="G30" i="1"/>
  <c r="G31" i="1"/>
  <c r="G32" i="1"/>
  <c r="H28" i="1"/>
  <c r="G28" i="1"/>
  <c r="H27" i="1"/>
  <c r="G27" i="1"/>
  <c r="H26" i="1"/>
  <c r="G26" i="1"/>
  <c r="H25" i="1"/>
  <c r="G25" i="1"/>
  <c r="H24" i="1"/>
  <c r="G24" i="1"/>
  <c r="F662" i="32" l="1"/>
  <c r="E662" i="32"/>
  <c r="F74" i="32" l="1"/>
  <c r="E74" i="32"/>
  <c r="F73" i="32"/>
  <c r="E73" i="32"/>
  <c r="F72" i="32"/>
  <c r="E72" i="32"/>
  <c r="F71" i="32"/>
  <c r="E71" i="32"/>
  <c r="F70" i="32"/>
  <c r="E70" i="32"/>
  <c r="F69" i="32"/>
  <c r="E69" i="32"/>
  <c r="F68" i="32"/>
  <c r="E68" i="32"/>
  <c r="F67" i="32"/>
  <c r="E67" i="32"/>
  <c r="F66" i="32"/>
  <c r="E66" i="32"/>
  <c r="F65" i="32"/>
  <c r="E65" i="32"/>
  <c r="F64" i="32"/>
  <c r="E64" i="32"/>
  <c r="F63" i="32"/>
  <c r="E63" i="32"/>
  <c r="F61" i="32"/>
  <c r="E61" i="32"/>
  <c r="F60" i="32"/>
  <c r="E60" i="32"/>
  <c r="F59" i="32"/>
  <c r="E59" i="32"/>
  <c r="F58" i="32"/>
  <c r="E58" i="32"/>
  <c r="F57" i="32"/>
  <c r="E57" i="32"/>
  <c r="F56" i="32"/>
  <c r="E56" i="32"/>
  <c r="F55" i="32"/>
  <c r="E55" i="32"/>
  <c r="F54" i="32"/>
  <c r="E54" i="32"/>
  <c r="F53" i="32"/>
  <c r="E53" i="32"/>
  <c r="F52" i="32"/>
  <c r="E52" i="32"/>
  <c r="F51" i="32"/>
  <c r="E51" i="32"/>
  <c r="E76" i="32"/>
  <c r="F76" i="32"/>
  <c r="E77" i="32"/>
  <c r="F77" i="32"/>
  <c r="E78" i="32"/>
  <c r="F78" i="32"/>
  <c r="E79" i="32"/>
  <c r="F79" i="32"/>
  <c r="E80" i="32"/>
  <c r="F80" i="32"/>
  <c r="E81" i="32"/>
  <c r="F81" i="32"/>
  <c r="E87" i="32"/>
  <c r="F87" i="32"/>
  <c r="E35" i="32"/>
  <c r="F35" i="32"/>
  <c r="E32" i="32"/>
  <c r="F32" i="32"/>
  <c r="E29" i="32"/>
  <c r="F29" i="32"/>
  <c r="E23" i="32"/>
  <c r="F23" i="32"/>
  <c r="E20" i="32"/>
  <c r="F20" i="32"/>
  <c r="F17" i="32"/>
  <c r="E17" i="32"/>
  <c r="F509" i="32" l="1"/>
  <c r="E509" i="32"/>
  <c r="E804" i="32" l="1"/>
  <c r="E805" i="32"/>
  <c r="E806" i="32"/>
  <c r="E803" i="32"/>
  <c r="E794" i="32"/>
  <c r="E795" i="32"/>
  <c r="E796" i="32"/>
  <c r="E785" i="32"/>
  <c r="E786" i="32"/>
  <c r="E784" i="32"/>
  <c r="E776" i="32"/>
  <c r="E777" i="32"/>
  <c r="E775" i="32"/>
  <c r="E767" i="32"/>
  <c r="E768" i="32"/>
  <c r="E769" i="32"/>
  <c r="E766" i="32"/>
  <c r="E755" i="32"/>
  <c r="E756" i="32"/>
  <c r="E757" i="32"/>
  <c r="E758" i="32"/>
  <c r="E759" i="32"/>
  <c r="E760" i="32"/>
  <c r="E754" i="32"/>
  <c r="E747" i="32"/>
  <c r="E748" i="32"/>
  <c r="E749" i="32"/>
  <c r="E750" i="32"/>
  <c r="E751" i="32"/>
  <c r="E752" i="32"/>
  <c r="E746" i="32"/>
  <c r="E739" i="32"/>
  <c r="E738" i="32"/>
  <c r="E736" i="32"/>
  <c r="E735" i="32"/>
  <c r="E734" i="32"/>
  <c r="E732" i="32"/>
  <c r="E731" i="32"/>
  <c r="E728" i="32"/>
  <c r="E729" i="32"/>
  <c r="E727" i="32"/>
  <c r="E719" i="32"/>
  <c r="E720" i="32"/>
  <c r="E721" i="32"/>
  <c r="E722" i="32"/>
  <c r="E718" i="32"/>
  <c r="E713" i="32"/>
  <c r="E714" i="32"/>
  <c r="E715" i="32"/>
  <c r="E716" i="32"/>
  <c r="E712" i="32"/>
  <c r="E701" i="32"/>
  <c r="E702" i="32"/>
  <c r="E703" i="32"/>
  <c r="E704" i="32"/>
  <c r="E705" i="32"/>
  <c r="E700" i="32"/>
  <c r="E691" i="32"/>
  <c r="E692" i="32"/>
  <c r="E693" i="32"/>
  <c r="E694" i="32"/>
  <c r="E690" i="32"/>
  <c r="E680" i="32"/>
  <c r="E681" i="32"/>
  <c r="E682" i="32"/>
  <c r="E683" i="32"/>
  <c r="E684" i="32"/>
  <c r="E679" i="32"/>
  <c r="E671" i="32"/>
  <c r="E672" i="32"/>
  <c r="E673" i="32"/>
  <c r="E674" i="32"/>
  <c r="E675" i="32"/>
  <c r="E676" i="32"/>
  <c r="E677" i="32"/>
  <c r="E670" i="32"/>
  <c r="E655" i="32"/>
  <c r="E654" i="32"/>
  <c r="E653" i="32"/>
  <c r="E638" i="32"/>
  <c r="E639" i="32"/>
  <c r="E640" i="32"/>
  <c r="E641" i="32"/>
  <c r="E642" i="32"/>
  <c r="E643" i="32"/>
  <c r="E644" i="32"/>
  <c r="E645" i="32"/>
  <c r="E646" i="32"/>
  <c r="E647" i="32"/>
  <c r="E648" i="32"/>
  <c r="E637" i="32"/>
  <c r="E628" i="32"/>
  <c r="E629" i="32"/>
  <c r="E630" i="32"/>
  <c r="E627" i="32"/>
  <c r="E623" i="32"/>
  <c r="E624" i="32"/>
  <c r="E625" i="32"/>
  <c r="E622" i="32"/>
  <c r="E616" i="32"/>
  <c r="E605" i="32"/>
  <c r="E606" i="32"/>
  <c r="E607" i="32"/>
  <c r="E608" i="32"/>
  <c r="E609" i="32"/>
  <c r="E610" i="32"/>
  <c r="E604" i="32"/>
  <c r="E598" i="32"/>
  <c r="E599" i="32"/>
  <c r="E600" i="32"/>
  <c r="E597" i="32"/>
  <c r="E591" i="32"/>
  <c r="E590" i="32"/>
  <c r="E576" i="32"/>
  <c r="E577" i="32"/>
  <c r="E578" i="32"/>
  <c r="E579" i="32"/>
  <c r="E580" i="32"/>
  <c r="E581" i="32"/>
  <c r="E582" i="32"/>
  <c r="E583" i="32"/>
  <c r="E575" i="32"/>
  <c r="E568" i="32"/>
  <c r="E563" i="32"/>
  <c r="E557" i="32"/>
  <c r="E546" i="32"/>
  <c r="E547" i="32"/>
  <c r="E548" i="32"/>
  <c r="E549" i="32"/>
  <c r="E545" i="32"/>
  <c r="E537" i="32"/>
  <c r="E538" i="32"/>
  <c r="E539" i="32"/>
  <c r="E540" i="32"/>
  <c r="E536" i="32"/>
  <c r="E518" i="32"/>
  <c r="E519" i="32"/>
  <c r="E520" i="32"/>
  <c r="E521" i="32"/>
  <c r="E522" i="32"/>
  <c r="E523" i="32"/>
  <c r="E524" i="32"/>
  <c r="E525" i="32"/>
  <c r="E526" i="32"/>
  <c r="E527" i="32"/>
  <c r="E529" i="32"/>
  <c r="E530" i="32"/>
  <c r="E531" i="32"/>
  <c r="E517" i="32"/>
  <c r="E499" i="32"/>
  <c r="E500" i="32"/>
  <c r="E501" i="32"/>
  <c r="E502" i="32"/>
  <c r="E503" i="32"/>
  <c r="E504" i="32"/>
  <c r="E505" i="32"/>
  <c r="E506" i="32"/>
  <c r="E507" i="32"/>
  <c r="E508" i="32"/>
  <c r="E510" i="32"/>
  <c r="E511" i="32"/>
  <c r="E512" i="32"/>
  <c r="E498" i="32"/>
  <c r="E480" i="32"/>
  <c r="E481" i="32"/>
  <c r="E482" i="32"/>
  <c r="E483" i="32"/>
  <c r="E484" i="32"/>
  <c r="E485" i="32"/>
  <c r="E486" i="32"/>
  <c r="E487" i="32"/>
  <c r="E488" i="32"/>
  <c r="E489" i="32"/>
  <c r="E490" i="32"/>
  <c r="E491" i="32"/>
  <c r="E492" i="32"/>
  <c r="E493" i="32"/>
  <c r="E479" i="32"/>
  <c r="E471" i="32"/>
  <c r="E472" i="32"/>
  <c r="E473" i="32"/>
  <c r="E470" i="32"/>
  <c r="E461" i="32"/>
  <c r="E462" i="32"/>
  <c r="E463" i="32"/>
  <c r="E464" i="32"/>
  <c r="E460" i="32"/>
  <c r="E451" i="32"/>
  <c r="E452" i="32"/>
  <c r="E453" i="32"/>
  <c r="E454" i="32"/>
  <c r="E455" i="32"/>
  <c r="E450" i="32"/>
  <c r="E443" i="32"/>
  <c r="E442" i="32"/>
  <c r="E431" i="32"/>
  <c r="E432" i="32"/>
  <c r="E433" i="32"/>
  <c r="E434" i="32"/>
  <c r="E435" i="32"/>
  <c r="E436" i="32"/>
  <c r="E437" i="32"/>
  <c r="E430" i="32"/>
  <c r="E414" i="32"/>
  <c r="E415" i="32"/>
  <c r="E416" i="32"/>
  <c r="E417" i="32"/>
  <c r="E418" i="32"/>
  <c r="E419" i="32"/>
  <c r="E420" i="32"/>
  <c r="E421" i="32"/>
  <c r="E422" i="32"/>
  <c r="E423" i="32"/>
  <c r="E424" i="32"/>
  <c r="E425" i="32"/>
  <c r="E413" i="32"/>
  <c r="E264" i="32"/>
  <c r="E265" i="32"/>
  <c r="E266" i="32"/>
  <c r="E267" i="32"/>
  <c r="E268" i="32"/>
  <c r="E269" i="32"/>
  <c r="E270" i="32"/>
  <c r="E271" i="32"/>
  <c r="E272" i="32"/>
  <c r="E273" i="32"/>
  <c r="E274" i="32"/>
  <c r="E275" i="32"/>
  <c r="E276" i="32"/>
  <c r="E277" i="32"/>
  <c r="E278" i="32"/>
  <c r="E279" i="32"/>
  <c r="E280" i="32"/>
  <c r="E281" i="32"/>
  <c r="E282" i="32"/>
  <c r="E283" i="32"/>
  <c r="E284" i="32"/>
  <c r="E285" i="32"/>
  <c r="E286" i="32"/>
  <c r="E287" i="32"/>
  <c r="E288" i="32"/>
  <c r="E289" i="32"/>
  <c r="E290" i="32"/>
  <c r="E291" i="32"/>
  <c r="E292" i="32"/>
  <c r="E293" i="32"/>
  <c r="E294" i="32"/>
  <c r="E295" i="32"/>
  <c r="E296" i="32"/>
  <c r="E297" i="32"/>
  <c r="E298" i="32"/>
  <c r="E299" i="32"/>
  <c r="E300" i="32"/>
  <c r="E301" i="32"/>
  <c r="E302" i="32"/>
  <c r="E303" i="32"/>
  <c r="E304" i="32"/>
  <c r="E305" i="32"/>
  <c r="E306" i="32"/>
  <c r="E307" i="32"/>
  <c r="E308" i="32"/>
  <c r="E309" i="32"/>
  <c r="E310" i="32"/>
  <c r="E311" i="32"/>
  <c r="E312" i="32"/>
  <c r="E313" i="32"/>
  <c r="E314" i="32"/>
  <c r="E315" i="32"/>
  <c r="E316" i="32"/>
  <c r="E317" i="32"/>
  <c r="E318" i="32"/>
  <c r="E319" i="32"/>
  <c r="E320" i="32"/>
  <c r="E321" i="32"/>
  <c r="E322" i="32"/>
  <c r="E323" i="32"/>
  <c r="E324" i="32"/>
  <c r="E325" i="32"/>
  <c r="E326" i="32"/>
  <c r="E327" i="32"/>
  <c r="E328" i="32"/>
  <c r="E329" i="32"/>
  <c r="E330" i="32"/>
  <c r="E331" i="32"/>
  <c r="E332" i="32"/>
  <c r="E333" i="32"/>
  <c r="E334" i="32"/>
  <c r="E335" i="32"/>
  <c r="E336" i="32"/>
  <c r="E337" i="32"/>
  <c r="E338" i="32"/>
  <c r="E339" i="32"/>
  <c r="E340" i="32"/>
  <c r="E341" i="32"/>
  <c r="E342" i="32"/>
  <c r="E343" i="32"/>
  <c r="E344" i="32"/>
  <c r="E345" i="32"/>
  <c r="E346" i="32"/>
  <c r="E347" i="32"/>
  <c r="E348" i="32"/>
  <c r="E349" i="32"/>
  <c r="E350" i="32"/>
  <c r="E351" i="32"/>
  <c r="E352" i="32"/>
  <c r="E353" i="32"/>
  <c r="E354" i="32"/>
  <c r="E355" i="32"/>
  <c r="E356" i="32"/>
  <c r="E357" i="32"/>
  <c r="E358" i="32"/>
  <c r="E359" i="32"/>
  <c r="E360" i="32"/>
  <c r="E361" i="32"/>
  <c r="E362" i="32"/>
  <c r="E363" i="32"/>
  <c r="E364" i="32"/>
  <c r="E365" i="32"/>
  <c r="E366" i="32"/>
  <c r="E367" i="32"/>
  <c r="E368" i="32"/>
  <c r="E369" i="32"/>
  <c r="E370" i="32"/>
  <c r="E371" i="32"/>
  <c r="E372" i="32"/>
  <c r="E373" i="32"/>
  <c r="E374" i="32"/>
  <c r="E375" i="32"/>
  <c r="E376" i="32"/>
  <c r="E377" i="32"/>
  <c r="E378" i="32"/>
  <c r="E379" i="32"/>
  <c r="E380" i="32"/>
  <c r="E381" i="32"/>
  <c r="E382" i="32"/>
  <c r="E383" i="32"/>
  <c r="E384" i="32"/>
  <c r="E385" i="32"/>
  <c r="E386" i="32"/>
  <c r="E387" i="32"/>
  <c r="E388" i="32"/>
  <c r="E389" i="32"/>
  <c r="E390" i="32"/>
  <c r="E391" i="32"/>
  <c r="E392" i="32"/>
  <c r="E393" i="32"/>
  <c r="E394" i="32"/>
  <c r="E395" i="32"/>
  <c r="E396" i="32"/>
  <c r="E397" i="32"/>
  <c r="E398" i="32"/>
  <c r="E399" i="32"/>
  <c r="E400" i="32"/>
  <c r="E263" i="32"/>
  <c r="E261" i="32"/>
  <c r="E252" i="32"/>
  <c r="E253" i="32"/>
  <c r="E254" i="32"/>
  <c r="E255" i="32"/>
  <c r="E251" i="32"/>
  <c r="E242" i="32"/>
  <c r="E243" i="32"/>
  <c r="E244" i="32"/>
  <c r="E245" i="32"/>
  <c r="E246" i="32"/>
  <c r="E247" i="32"/>
  <c r="E248" i="32"/>
  <c r="E249" i="32"/>
  <c r="E241" i="32"/>
  <c r="E233" i="32"/>
  <c r="E234" i="32"/>
  <c r="E235" i="32"/>
  <c r="E236" i="32"/>
  <c r="E237" i="32"/>
  <c r="E238" i="32"/>
  <c r="E239" i="32"/>
  <c r="E232" i="32"/>
  <c r="E225" i="32"/>
  <c r="E152" i="32"/>
  <c r="E153" i="32"/>
  <c r="E154" i="32"/>
  <c r="E155" i="32"/>
  <c r="E156" i="32"/>
  <c r="E157" i="32"/>
  <c r="E158" i="32"/>
  <c r="E159" i="32"/>
  <c r="E160" i="32"/>
  <c r="E161" i="32"/>
  <c r="E162" i="32"/>
  <c r="E163" i="32"/>
  <c r="E164" i="32"/>
  <c r="E165" i="32"/>
  <c r="E166" i="32"/>
  <c r="E167" i="32"/>
  <c r="E168" i="32"/>
  <c r="E169" i="32"/>
  <c r="E170" i="32"/>
  <c r="E171" i="32"/>
  <c r="E172" i="32"/>
  <c r="E173" i="32"/>
  <c r="E174" i="32"/>
  <c r="E175" i="32"/>
  <c r="E176" i="32"/>
  <c r="E177" i="32"/>
  <c r="E178" i="32"/>
  <c r="E179" i="32"/>
  <c r="E180" i="32"/>
  <c r="E181" i="32"/>
  <c r="E182" i="32"/>
  <c r="E183" i="32"/>
  <c r="E184" i="32"/>
  <c r="E185" i="32"/>
  <c r="E186" i="32"/>
  <c r="E187" i="32"/>
  <c r="E188" i="32"/>
  <c r="E189" i="32"/>
  <c r="E190" i="32"/>
  <c r="E191" i="32"/>
  <c r="E192" i="32"/>
  <c r="E193" i="32"/>
  <c r="E194" i="32"/>
  <c r="E195" i="32"/>
  <c r="E196" i="32"/>
  <c r="E197" i="32"/>
  <c r="E198" i="32"/>
  <c r="E199" i="32"/>
  <c r="E200" i="32"/>
  <c r="E201" i="32"/>
  <c r="E202" i="32"/>
  <c r="E203" i="32"/>
  <c r="E204" i="32"/>
  <c r="E205" i="32"/>
  <c r="E206" i="32"/>
  <c r="E207" i="32"/>
  <c r="E208" i="32"/>
  <c r="E209" i="32"/>
  <c r="E210" i="32"/>
  <c r="E151" i="32"/>
  <c r="E149" i="32"/>
  <c r="E124" i="32"/>
  <c r="E125" i="32"/>
  <c r="E126" i="32"/>
  <c r="E127" i="32"/>
  <c r="E128" i="32"/>
  <c r="E129" i="32"/>
  <c r="E130" i="32"/>
  <c r="E131" i="32"/>
  <c r="E132" i="32"/>
  <c r="E133" i="32"/>
  <c r="E134" i="32"/>
  <c r="E135" i="32"/>
  <c r="E136" i="32"/>
  <c r="E137" i="32"/>
  <c r="E138" i="32"/>
  <c r="E139" i="32"/>
  <c r="E140" i="32"/>
  <c r="E141" i="32"/>
  <c r="E142" i="32"/>
  <c r="E143" i="32"/>
  <c r="E123" i="32"/>
  <c r="E114" i="32"/>
  <c r="E115" i="32"/>
  <c r="E113" i="32"/>
  <c r="E102" i="32"/>
  <c r="E103" i="32"/>
  <c r="E104" i="32"/>
  <c r="E105" i="32"/>
  <c r="E106" i="32"/>
  <c r="E107" i="32"/>
  <c r="E101" i="32"/>
  <c r="E94" i="32"/>
  <c r="E95" i="32"/>
  <c r="E93" i="32"/>
  <c r="E88" i="32"/>
  <c r="E89" i="32"/>
  <c r="E90" i="32"/>
  <c r="E91" i="32"/>
  <c r="E41" i="32"/>
  <c r="E42" i="32"/>
  <c r="E43" i="32"/>
  <c r="E44" i="32"/>
  <c r="E45" i="32"/>
  <c r="E40" i="32"/>
  <c r="E28" i="32"/>
  <c r="E30" i="32"/>
  <c r="E31" i="32"/>
  <c r="E33" i="32"/>
  <c r="E34" i="32"/>
  <c r="E36" i="32"/>
  <c r="E37" i="32"/>
  <c r="E38" i="32"/>
  <c r="E27" i="32"/>
  <c r="E16" i="32"/>
  <c r="E18" i="32"/>
  <c r="E19" i="32"/>
  <c r="E21" i="32"/>
  <c r="E22" i="32"/>
  <c r="E24" i="32"/>
  <c r="E25" i="32"/>
  <c r="E15" i="32"/>
  <c r="F172" i="32" l="1"/>
  <c r="F173" i="32"/>
  <c r="F174" i="32"/>
  <c r="F175" i="32"/>
  <c r="F176" i="32"/>
  <c r="F177" i="32"/>
  <c r="F178" i="32"/>
  <c r="F179" i="32"/>
  <c r="F180" i="32"/>
  <c r="F181" i="32"/>
  <c r="F182" i="32"/>
  <c r="F183" i="32"/>
  <c r="F184" i="32"/>
  <c r="F185" i="32"/>
  <c r="F186" i="32"/>
  <c r="F187" i="32"/>
  <c r="F188" i="32"/>
  <c r="F189" i="32"/>
  <c r="F190" i="32"/>
  <c r="F191" i="32"/>
  <c r="F192" i="32"/>
  <c r="F193" i="32"/>
  <c r="F194" i="32"/>
  <c r="F195" i="32"/>
  <c r="F196" i="32"/>
  <c r="F197" i="32"/>
  <c r="F198" i="32"/>
  <c r="F199" i="32"/>
  <c r="F200" i="32"/>
  <c r="F201" i="32"/>
  <c r="F202" i="32"/>
  <c r="F203" i="32"/>
  <c r="F204" i="32"/>
  <c r="F205" i="32"/>
  <c r="F206" i="32"/>
  <c r="F207" i="32"/>
  <c r="F208" i="32"/>
  <c r="F209" i="32"/>
  <c r="F210" i="32"/>
  <c r="F152" i="32"/>
  <c r="F153" i="32"/>
  <c r="F154" i="32"/>
  <c r="F155" i="32"/>
  <c r="F156" i="32"/>
  <c r="F157" i="32"/>
  <c r="F158" i="32"/>
  <c r="F159" i="32"/>
  <c r="F160" i="32"/>
  <c r="F161" i="32"/>
  <c r="F162" i="32"/>
  <c r="F163" i="32"/>
  <c r="F164" i="32"/>
  <c r="F165" i="32"/>
  <c r="F166" i="32"/>
  <c r="F167" i="32"/>
  <c r="F168" i="32"/>
  <c r="F169" i="32"/>
  <c r="F170" i="32"/>
  <c r="F171" i="32"/>
  <c r="F630" i="32" l="1"/>
  <c r="F629" i="32"/>
  <c r="F628" i="32"/>
  <c r="F627" i="32"/>
  <c r="E797" i="32" l="1"/>
  <c r="E798" i="32"/>
  <c r="E799" i="32"/>
  <c r="E406" i="32"/>
  <c r="E407" i="32"/>
  <c r="E405" i="32"/>
  <c r="F151" i="32" l="1"/>
  <c r="F133" i="32"/>
  <c r="F131" i="32"/>
  <c r="F130" i="32"/>
  <c r="F342" i="32"/>
  <c r="F340" i="32"/>
  <c r="F310" i="32"/>
  <c r="F320" i="32"/>
  <c r="F316" i="32"/>
  <c r="F298" i="32"/>
  <c r="F297" i="32"/>
  <c r="F293" i="32"/>
  <c r="F277" i="32"/>
  <c r="F290" i="32"/>
  <c r="F395" i="32"/>
  <c r="F263" i="32"/>
  <c r="F388" i="32"/>
  <c r="F380" i="32"/>
  <c r="F376" i="32"/>
  <c r="F367" i="32"/>
  <c r="F366" i="32"/>
  <c r="F364" i="32"/>
  <c r="F361" i="32"/>
  <c r="F358" i="32"/>
  <c r="E24" i="19" l="1"/>
  <c r="E25" i="19"/>
  <c r="E26" i="19"/>
  <c r="E27" i="19"/>
  <c r="E23" i="19"/>
  <c r="F24" i="19"/>
  <c r="F25" i="19"/>
  <c r="F26" i="19"/>
  <c r="F27" i="19"/>
  <c r="F23" i="19"/>
  <c r="G24" i="19"/>
  <c r="G25" i="19"/>
  <c r="G26" i="19"/>
  <c r="G27" i="19"/>
  <c r="G23" i="19"/>
  <c r="H24" i="19"/>
  <c r="H25" i="19"/>
  <c r="H26" i="19"/>
  <c r="H27" i="19"/>
  <c r="H23" i="19"/>
  <c r="I24" i="19"/>
  <c r="I25" i="19"/>
  <c r="I26" i="19"/>
  <c r="I27" i="19"/>
  <c r="I23" i="19"/>
  <c r="J24" i="19"/>
  <c r="J25" i="19"/>
  <c r="J26" i="19"/>
  <c r="J27" i="19"/>
  <c r="J23" i="19"/>
  <c r="F241" i="32" l="1"/>
  <c r="F232" i="32"/>
  <c r="F27" i="32" l="1"/>
  <c r="F15" i="32"/>
  <c r="Q87" i="1" l="1"/>
  <c r="P87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Q72" i="1"/>
  <c r="P72" i="1"/>
  <c r="Q71" i="1"/>
  <c r="Q70" i="1"/>
  <c r="Q69" i="1"/>
  <c r="P70" i="1"/>
  <c r="P71" i="1"/>
  <c r="H71" i="1"/>
  <c r="H70" i="1"/>
  <c r="H69" i="1"/>
  <c r="P69" i="1"/>
  <c r="Q68" i="1"/>
  <c r="P68" i="1"/>
  <c r="H87" i="1"/>
  <c r="G87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H72" i="1"/>
  <c r="G72" i="1"/>
  <c r="G70" i="1"/>
  <c r="G71" i="1"/>
  <c r="G69" i="1"/>
  <c r="H68" i="1"/>
  <c r="G68" i="1"/>
  <c r="Q53" i="1"/>
  <c r="Q54" i="1"/>
  <c r="Q55" i="1"/>
  <c r="Q56" i="1"/>
  <c r="Q57" i="1"/>
  <c r="Q52" i="1"/>
  <c r="Q46" i="1"/>
  <c r="Q39" i="1"/>
  <c r="Q40" i="1"/>
  <c r="Q41" i="1"/>
  <c r="Q42" i="1"/>
  <c r="Q43" i="1"/>
  <c r="Q44" i="1"/>
  <c r="Q45" i="1"/>
  <c r="Q38" i="1"/>
  <c r="P46" i="1"/>
  <c r="P39" i="1"/>
  <c r="P40" i="1"/>
  <c r="P41" i="1"/>
  <c r="P42" i="1"/>
  <c r="P43" i="1"/>
  <c r="P44" i="1"/>
  <c r="P45" i="1"/>
  <c r="P38" i="1"/>
  <c r="F531" i="32" l="1"/>
  <c r="F527" i="32"/>
  <c r="F525" i="32"/>
  <c r="F522" i="32"/>
  <c r="F517" i="32"/>
  <c r="F529" i="32"/>
  <c r="F526" i="32"/>
  <c r="F680" i="32" l="1"/>
  <c r="F681" i="32"/>
  <c r="F682" i="32"/>
  <c r="F683" i="32"/>
  <c r="F684" i="32"/>
  <c r="F679" i="32"/>
  <c r="F672" i="32"/>
  <c r="F673" i="32"/>
  <c r="F674" i="32"/>
  <c r="F675" i="32"/>
  <c r="F676" i="32"/>
  <c r="F677" i="32"/>
  <c r="F670" i="32"/>
  <c r="F540" i="32" l="1"/>
  <c r="F539" i="32"/>
  <c r="F538" i="32"/>
  <c r="F537" i="32"/>
  <c r="F536" i="32"/>
  <c r="F512" i="32"/>
  <c r="F810" i="32" l="1"/>
  <c r="E810" i="32"/>
  <c r="F809" i="32"/>
  <c r="E809" i="32"/>
  <c r="F808" i="32"/>
  <c r="E808" i="32"/>
  <c r="F807" i="32"/>
  <c r="E807" i="32"/>
  <c r="F806" i="32"/>
  <c r="F805" i="32"/>
  <c r="F804" i="32"/>
  <c r="F803" i="32"/>
  <c r="F799" i="32"/>
  <c r="F798" i="32"/>
  <c r="F797" i="32"/>
  <c r="F796" i="32"/>
  <c r="F795" i="32"/>
  <c r="F794" i="32"/>
  <c r="F786" i="32"/>
  <c r="F785" i="32"/>
  <c r="F784" i="32"/>
  <c r="F777" i="32"/>
  <c r="F776" i="32"/>
  <c r="F775" i="32"/>
  <c r="F769" i="32"/>
  <c r="F768" i="32"/>
  <c r="F767" i="32"/>
  <c r="F766" i="32"/>
  <c r="F760" i="32"/>
  <c r="F759" i="32"/>
  <c r="F758" i="32"/>
  <c r="F757" i="32"/>
  <c r="F756" i="32"/>
  <c r="F755" i="32"/>
  <c r="F754" i="32"/>
  <c r="F752" i="32"/>
  <c r="F751" i="32"/>
  <c r="F750" i="32"/>
  <c r="F749" i="32"/>
  <c r="F748" i="32"/>
  <c r="F747" i="32"/>
  <c r="F746" i="32"/>
  <c r="F739" i="32"/>
  <c r="F738" i="32"/>
  <c r="F736" i="32"/>
  <c r="F735" i="32"/>
  <c r="F734" i="32"/>
  <c r="F732" i="32"/>
  <c r="F731" i="32"/>
  <c r="F729" i="32"/>
  <c r="F728" i="32"/>
  <c r="F722" i="32"/>
  <c r="F721" i="32"/>
  <c r="F720" i="32"/>
  <c r="F719" i="32"/>
  <c r="F718" i="32"/>
  <c r="F716" i="32"/>
  <c r="F715" i="32"/>
  <c r="F714" i="32"/>
  <c r="F713" i="32"/>
  <c r="F712" i="32"/>
  <c r="F705" i="32"/>
  <c r="F704" i="32"/>
  <c r="F703" i="32"/>
  <c r="F702" i="32"/>
  <c r="F701" i="32"/>
  <c r="F700" i="32"/>
  <c r="F694" i="32"/>
  <c r="F693" i="32"/>
  <c r="F692" i="32"/>
  <c r="F691" i="32"/>
  <c r="F690" i="32"/>
  <c r="F671" i="32"/>
  <c r="F655" i="32"/>
  <c r="F654" i="32"/>
  <c r="F653" i="32"/>
  <c r="F648" i="32"/>
  <c r="F647" i="32"/>
  <c r="F646" i="32"/>
  <c r="F645" i="32"/>
  <c r="F644" i="32"/>
  <c r="F643" i="32"/>
  <c r="F642" i="32"/>
  <c r="F641" i="32"/>
  <c r="F640" i="32"/>
  <c r="F639" i="32"/>
  <c r="F638" i="32"/>
  <c r="F637" i="32"/>
  <c r="F625" i="32"/>
  <c r="F624" i="32"/>
  <c r="F623" i="32"/>
  <c r="F622" i="32"/>
  <c r="F616" i="32"/>
  <c r="F610" i="32"/>
  <c r="F609" i="32"/>
  <c r="F608" i="32"/>
  <c r="F607" i="32"/>
  <c r="F606" i="32"/>
  <c r="F605" i="32"/>
  <c r="F604" i="32"/>
  <c r="F600" i="32"/>
  <c r="F599" i="32"/>
  <c r="F598" i="32"/>
  <c r="F597" i="32"/>
  <c r="F591" i="32"/>
  <c r="F590" i="32"/>
  <c r="F583" i="32"/>
  <c r="F582" i="32"/>
  <c r="F581" i="32"/>
  <c r="F580" i="32"/>
  <c r="F579" i="32"/>
  <c r="F578" i="32"/>
  <c r="F577" i="32"/>
  <c r="F576" i="32"/>
  <c r="F575" i="32"/>
  <c r="F568" i="32"/>
  <c r="F563" i="32"/>
  <c r="F557" i="32"/>
  <c r="F549" i="32"/>
  <c r="F548" i="32"/>
  <c r="F547" i="32"/>
  <c r="F546" i="32"/>
  <c r="F545" i="32"/>
  <c r="F530" i="32"/>
  <c r="F524" i="32"/>
  <c r="F523" i="32"/>
  <c r="F521" i="32"/>
  <c r="F520" i="32"/>
  <c r="F519" i="32"/>
  <c r="F518" i="32"/>
  <c r="F511" i="32"/>
  <c r="F510" i="32"/>
  <c r="F508" i="32"/>
  <c r="F507" i="32"/>
  <c r="F506" i="32"/>
  <c r="F505" i="32"/>
  <c r="F504" i="32"/>
  <c r="F503" i="32"/>
  <c r="F502" i="32"/>
  <c r="F501" i="32"/>
  <c r="F500" i="32"/>
  <c r="F499" i="32"/>
  <c r="F498" i="32"/>
  <c r="F493" i="32"/>
  <c r="F492" i="32"/>
  <c r="F491" i="32"/>
  <c r="F490" i="32"/>
  <c r="F489" i="32"/>
  <c r="F488" i="32"/>
  <c r="F487" i="32"/>
  <c r="F486" i="32"/>
  <c r="F485" i="32"/>
  <c r="F484" i="32"/>
  <c r="F483" i="32"/>
  <c r="F482" i="32"/>
  <c r="F481" i="32"/>
  <c r="F480" i="32"/>
  <c r="F479" i="32"/>
  <c r="F473" i="32"/>
  <c r="F472" i="32"/>
  <c r="F471" i="32"/>
  <c r="F470" i="32"/>
  <c r="F464" i="32"/>
  <c r="F463" i="32"/>
  <c r="F462" i="32"/>
  <c r="F461" i="32"/>
  <c r="F460" i="32"/>
  <c r="F455" i="32"/>
  <c r="F454" i="32"/>
  <c r="F453" i="32"/>
  <c r="F452" i="32"/>
  <c r="F451" i="32"/>
  <c r="F450" i="32"/>
  <c r="F443" i="32"/>
  <c r="F442" i="32"/>
  <c r="F437" i="32"/>
  <c r="F436" i="32"/>
  <c r="F435" i="32"/>
  <c r="F434" i="32"/>
  <c r="F433" i="32"/>
  <c r="F432" i="32"/>
  <c r="F431" i="32"/>
  <c r="F430" i="32"/>
  <c r="F425" i="32"/>
  <c r="F424" i="32"/>
  <c r="F423" i="32"/>
  <c r="F422" i="32"/>
  <c r="F421" i="32"/>
  <c r="F420" i="32"/>
  <c r="F419" i="32"/>
  <c r="F418" i="32"/>
  <c r="F417" i="32"/>
  <c r="F416" i="32"/>
  <c r="F415" i="32"/>
  <c r="F414" i="32"/>
  <c r="F413" i="32"/>
  <c r="F407" i="32"/>
  <c r="F406" i="32"/>
  <c r="F405" i="32"/>
  <c r="F400" i="32"/>
  <c r="F399" i="32"/>
  <c r="F398" i="32"/>
  <c r="F397" i="32"/>
  <c r="F396" i="32"/>
  <c r="F394" i="32"/>
  <c r="F393" i="32"/>
  <c r="F392" i="32"/>
  <c r="F391" i="32"/>
  <c r="F390" i="32"/>
  <c r="F389" i="32"/>
  <c r="F387" i="32"/>
  <c r="F386" i="32"/>
  <c r="F385" i="32"/>
  <c r="F384" i="32"/>
  <c r="F383" i="32"/>
  <c r="F382" i="32"/>
  <c r="F381" i="32"/>
  <c r="F379" i="32"/>
  <c r="F378" i="32"/>
  <c r="F377" i="32"/>
  <c r="F375" i="32"/>
  <c r="F374" i="32"/>
  <c r="F373" i="32"/>
  <c r="F372" i="32"/>
  <c r="F371" i="32"/>
  <c r="F370" i="32"/>
  <c r="F369" i="32"/>
  <c r="F368" i="32"/>
  <c r="F365" i="32"/>
  <c r="F363" i="32"/>
  <c r="F362" i="32"/>
  <c r="F360" i="32"/>
  <c r="F359" i="32"/>
  <c r="F357" i="32"/>
  <c r="F356" i="32"/>
  <c r="F355" i="32"/>
  <c r="F354" i="32"/>
  <c r="F353" i="32"/>
  <c r="F352" i="32"/>
  <c r="F351" i="32"/>
  <c r="F350" i="32"/>
  <c r="F349" i="32"/>
  <c r="F348" i="32"/>
  <c r="F347" i="32"/>
  <c r="F346" i="32"/>
  <c r="F345" i="32"/>
  <c r="F344" i="32"/>
  <c r="F343" i="32"/>
  <c r="F341" i="32"/>
  <c r="F339" i="32"/>
  <c r="F338" i="32"/>
  <c r="F337" i="32"/>
  <c r="F336" i="32"/>
  <c r="F335" i="32"/>
  <c r="F334" i="32"/>
  <c r="F333" i="32"/>
  <c r="F332" i="32"/>
  <c r="F331" i="32"/>
  <c r="F330" i="32"/>
  <c r="F329" i="32"/>
  <c r="F328" i="32"/>
  <c r="F327" i="32"/>
  <c r="F326" i="32"/>
  <c r="F325" i="32"/>
  <c r="F324" i="32"/>
  <c r="F323" i="32"/>
  <c r="F322" i="32"/>
  <c r="F321" i="32"/>
  <c r="F319" i="32"/>
  <c r="F318" i="32"/>
  <c r="F317" i="32"/>
  <c r="F315" i="32"/>
  <c r="F314" i="32"/>
  <c r="F313" i="32"/>
  <c r="F312" i="32"/>
  <c r="F311" i="32"/>
  <c r="F309" i="32"/>
  <c r="F308" i="32"/>
  <c r="F307" i="32"/>
  <c r="F306" i="32"/>
  <c r="F305" i="32"/>
  <c r="F304" i="32"/>
  <c r="F303" i="32"/>
  <c r="F302" i="32"/>
  <c r="F301" i="32"/>
  <c r="F300" i="32"/>
  <c r="F299" i="32"/>
  <c r="F296" i="32"/>
  <c r="F295" i="32"/>
  <c r="F294" i="32"/>
  <c r="F292" i="32"/>
  <c r="F291" i="32"/>
  <c r="F289" i="32"/>
  <c r="F288" i="32"/>
  <c r="F287" i="32"/>
  <c r="F286" i="32"/>
  <c r="F285" i="32"/>
  <c r="F284" i="32"/>
  <c r="F283" i="32"/>
  <c r="F282" i="32"/>
  <c r="F281" i="32"/>
  <c r="F280" i="32"/>
  <c r="F279" i="32"/>
  <c r="F278" i="32"/>
  <c r="F276" i="32"/>
  <c r="F275" i="32"/>
  <c r="F274" i="32"/>
  <c r="F273" i="32"/>
  <c r="F272" i="32"/>
  <c r="F271" i="32"/>
  <c r="F270" i="32"/>
  <c r="F269" i="32"/>
  <c r="F268" i="32"/>
  <c r="F267" i="32"/>
  <c r="F266" i="32"/>
  <c r="F265" i="32"/>
  <c r="F264" i="32"/>
  <c r="F261" i="32"/>
  <c r="F255" i="32"/>
  <c r="F254" i="32"/>
  <c r="F253" i="32"/>
  <c r="F252" i="32"/>
  <c r="F251" i="32"/>
  <c r="F249" i="32"/>
  <c r="F248" i="32"/>
  <c r="F247" i="32"/>
  <c r="F246" i="32"/>
  <c r="F245" i="32"/>
  <c r="F244" i="32"/>
  <c r="F243" i="32"/>
  <c r="F242" i="32"/>
  <c r="F239" i="32"/>
  <c r="F238" i="32"/>
  <c r="F237" i="32"/>
  <c r="F236" i="32"/>
  <c r="F235" i="32"/>
  <c r="F234" i="32"/>
  <c r="F233" i="32"/>
  <c r="F225" i="32"/>
  <c r="F149" i="32"/>
  <c r="F143" i="32"/>
  <c r="F142" i="32"/>
  <c r="F141" i="32"/>
  <c r="F140" i="32"/>
  <c r="F139" i="32"/>
  <c r="F138" i="32"/>
  <c r="F137" i="32"/>
  <c r="F136" i="32"/>
  <c r="F135" i="32"/>
  <c r="F134" i="32"/>
  <c r="F132" i="32"/>
  <c r="F129" i="32"/>
  <c r="F128" i="32"/>
  <c r="F127" i="32"/>
  <c r="F126" i="32"/>
  <c r="F125" i="32"/>
  <c r="F124" i="32"/>
  <c r="F123" i="32"/>
  <c r="F115" i="32"/>
  <c r="F114" i="32"/>
  <c r="F113" i="32"/>
  <c r="F107" i="32"/>
  <c r="F106" i="32"/>
  <c r="F105" i="32"/>
  <c r="F104" i="32"/>
  <c r="F103" i="32"/>
  <c r="F102" i="32"/>
  <c r="F101" i="32"/>
  <c r="F95" i="32"/>
  <c r="F94" i="32"/>
  <c r="F93" i="32"/>
  <c r="F91" i="32"/>
  <c r="F90" i="32"/>
  <c r="F89" i="32"/>
  <c r="F88" i="32"/>
  <c r="F45" i="32"/>
  <c r="F44" i="32"/>
  <c r="F43" i="32"/>
  <c r="F42" i="32"/>
  <c r="F41" i="32"/>
  <c r="F40" i="32"/>
  <c r="F38" i="32"/>
  <c r="F37" i="32"/>
  <c r="F36" i="32"/>
  <c r="F34" i="32"/>
  <c r="F33" i="32"/>
  <c r="F31" i="32"/>
  <c r="F30" i="32"/>
  <c r="F28" i="32"/>
  <c r="F25" i="32"/>
  <c r="F24" i="32"/>
  <c r="F22" i="32"/>
  <c r="F21" i="32"/>
  <c r="F19" i="32"/>
  <c r="F18" i="32"/>
  <c r="F16" i="32"/>
</calcChain>
</file>

<file path=xl/sharedStrings.xml><?xml version="1.0" encoding="utf-8"?>
<sst xmlns="http://schemas.openxmlformats.org/spreadsheetml/2006/main" count="2275" uniqueCount="817">
  <si>
    <t xml:space="preserve">Толщина </t>
  </si>
  <si>
    <t xml:space="preserve">ZN </t>
  </si>
  <si>
    <t xml:space="preserve">Рулон </t>
  </si>
  <si>
    <t xml:space="preserve">Лента/Лист </t>
  </si>
  <si>
    <t xml:space="preserve">Карта </t>
  </si>
  <si>
    <t>ZN</t>
  </si>
  <si>
    <t xml:space="preserve">141270, Московская область,
Пушкинский р-он, п. Софрино, ул. Патриарха Пимена, д. 25А
тел.: + 7 (495) 401 95 75; е-mail: info@p-z-m.ru; www.p-z-m.ru
</t>
  </si>
  <si>
    <t xml:space="preserve">ИНН            5038101920
КПП               503801001
ОГРН   1135038007752 
</t>
  </si>
  <si>
    <t>Сталь тонколистовая</t>
  </si>
  <si>
    <t>ИНН            5038101920
КПП               503801001
ОГРН   1135038007752</t>
  </si>
  <si>
    <t>Уточнить цены и наличие Вы можете по телефону +7 (495) 401-95-75</t>
  </si>
  <si>
    <t>Цена</t>
  </si>
  <si>
    <t>Упаковка рулонов и штрипс-ленты</t>
  </si>
  <si>
    <t>Заводская упаковка</t>
  </si>
  <si>
    <t>Упаковка №1</t>
  </si>
  <si>
    <t>Поддон</t>
  </si>
  <si>
    <t>Одна поперечная стяжка</t>
  </si>
  <si>
    <t>Продольно-поперечная стяжка</t>
  </si>
  <si>
    <t>Пять поперечных стяжек</t>
  </si>
  <si>
    <t>900х900</t>
  </si>
  <si>
    <t>1000х1000</t>
  </si>
  <si>
    <t>1200х1200</t>
  </si>
  <si>
    <t>450х1200</t>
  </si>
  <si>
    <t>1400х1400</t>
  </si>
  <si>
    <t>Упаковка №2 (в бумаге)</t>
  </si>
  <si>
    <t>Толщина</t>
  </si>
  <si>
    <t>RAL</t>
  </si>
  <si>
    <t>До 1 тонны</t>
  </si>
  <si>
    <t>От 1  до 5 тонн</t>
  </si>
  <si>
    <t xml:space="preserve">Профнастил </t>
  </si>
  <si>
    <t>С8</t>
  </si>
  <si>
    <t>С21</t>
  </si>
  <si>
    <t>МП20</t>
  </si>
  <si>
    <t>Стоимость штрихкодирования 1 изделия 70 коп.</t>
  </si>
  <si>
    <t>УГОЛОК ПЕРФОРИРОВАННЫЙ</t>
  </si>
  <si>
    <t>Крепежный уголок (KU)</t>
  </si>
  <si>
    <t>Артикул</t>
  </si>
  <si>
    <t>Упаковка
(штук)</t>
  </si>
  <si>
    <t>Длина, 
мм</t>
  </si>
  <si>
    <t>Высота, 
мм</t>
  </si>
  <si>
    <t>Ширина, 
мм</t>
  </si>
  <si>
    <t>Толщина, мм</t>
  </si>
  <si>
    <t>Диаметр 
отверстий, мм</t>
  </si>
  <si>
    <t>Количество отверстий</t>
  </si>
  <si>
    <t>Вес 
1 детали, кг</t>
  </si>
  <si>
    <t>за штуку</t>
  </si>
  <si>
    <t>Толщина металла 1,5 мм</t>
  </si>
  <si>
    <t>4,8 / 11,0</t>
  </si>
  <si>
    <t>12 / 2</t>
  </si>
  <si>
    <t>KU-70х40</t>
  </si>
  <si>
    <t>4,8/10</t>
  </si>
  <si>
    <t>16/2</t>
  </si>
  <si>
    <t>KU-70х55</t>
  </si>
  <si>
    <t>16 / 2</t>
  </si>
  <si>
    <t>KU-90х40</t>
  </si>
  <si>
    <t>4,5 / 10,5</t>
  </si>
  <si>
    <t>KU-90х65</t>
  </si>
  <si>
    <t>4,5 / 7,0 / 13,0</t>
  </si>
  <si>
    <t>20 / 8 / 2</t>
  </si>
  <si>
    <t>KU-105х65</t>
  </si>
  <si>
    <t>5/7/13</t>
  </si>
  <si>
    <t>22/4/6</t>
  </si>
  <si>
    <t>KU-105х90</t>
  </si>
  <si>
    <t>4,9 / 13,3</t>
  </si>
  <si>
    <t>24 / 6</t>
  </si>
  <si>
    <t>Толщина металла 2,0 мм</t>
  </si>
  <si>
    <t>5,2 / 9,0 / 13,0</t>
  </si>
  <si>
    <t>28 / 8 / 8</t>
  </si>
  <si>
    <t>Толщина металла 2,5 мм</t>
  </si>
  <si>
    <t xml:space="preserve">KU-70х40 </t>
  </si>
  <si>
    <t xml:space="preserve">KU-105х90 </t>
  </si>
  <si>
    <t>KU-130х100</t>
  </si>
  <si>
    <t>Крепежный уголок усиленный (KUU)</t>
  </si>
  <si>
    <t>KUU-70х55</t>
  </si>
  <si>
    <t>KUU-105х65</t>
  </si>
  <si>
    <t>KUU-105х90</t>
  </si>
  <si>
    <t xml:space="preserve">KUU-70х40 </t>
  </si>
  <si>
    <t xml:space="preserve">KUU-90х65 </t>
  </si>
  <si>
    <t>Крепежный уголок асимметричный (KUAS)</t>
  </si>
  <si>
    <t>KUAS-40</t>
  </si>
  <si>
    <t>KUAS-55</t>
  </si>
  <si>
    <t>KUAS-65</t>
  </si>
  <si>
    <t>KUAS-90</t>
  </si>
  <si>
    <t xml:space="preserve">KUAS-55 </t>
  </si>
  <si>
    <r>
      <t>Крепежный уголок под 135</t>
    </r>
    <r>
      <rPr>
        <b/>
        <sz val="14"/>
        <color indexed="8"/>
        <rFont val="Calibri"/>
        <family val="2"/>
        <charset val="204"/>
      </rPr>
      <t>°</t>
    </r>
    <r>
      <rPr>
        <b/>
        <sz val="14"/>
        <color indexed="8"/>
        <rFont val="Calibri"/>
        <family val="2"/>
        <charset val="204"/>
      </rPr>
      <t xml:space="preserve"> (KUS)</t>
    </r>
  </si>
  <si>
    <t>KUS-70х40</t>
  </si>
  <si>
    <t>4,8/11,0</t>
  </si>
  <si>
    <t>KUS-70х55</t>
  </si>
  <si>
    <t>KUS-90х40</t>
  </si>
  <si>
    <t>KUS-90х65</t>
  </si>
  <si>
    <t>KUS 105х65</t>
  </si>
  <si>
    <t>4,5/7/13</t>
  </si>
  <si>
    <t>KUS-105х90</t>
  </si>
  <si>
    <t>Крепежный уголок Z-образный (KUZ)</t>
  </si>
  <si>
    <t>KUZ-70</t>
  </si>
  <si>
    <t>KUZ-90</t>
  </si>
  <si>
    <t>KUZ-105</t>
  </si>
  <si>
    <t>14</t>
  </si>
  <si>
    <t>18</t>
  </si>
  <si>
    <t>20</t>
  </si>
  <si>
    <t>24</t>
  </si>
  <si>
    <t>28</t>
  </si>
  <si>
    <t>Крепежный уголок равносторонний (KUR)</t>
  </si>
  <si>
    <t>KUR-40х40 (1,5)</t>
  </si>
  <si>
    <t>KUR-30х20</t>
  </si>
  <si>
    <t>KUR-30х30</t>
  </si>
  <si>
    <t>KUR-40х20</t>
  </si>
  <si>
    <t>KUR-40х30</t>
  </si>
  <si>
    <t>KUR-40х40</t>
  </si>
  <si>
    <t>KUR-40х50</t>
  </si>
  <si>
    <t>KUR-40х60</t>
  </si>
  <si>
    <t>KUR-40х80</t>
  </si>
  <si>
    <t>KUR-40х100</t>
  </si>
  <si>
    <t>KUR-40х120</t>
  </si>
  <si>
    <t>KUR-40х140</t>
  </si>
  <si>
    <t>KUR-40х200</t>
  </si>
  <si>
    <t>KUR-40х240</t>
  </si>
  <si>
    <t>KUR-50х40</t>
  </si>
  <si>
    <t>KUR-50х50</t>
  </si>
  <si>
    <t>KUR-50х60</t>
  </si>
  <si>
    <t>KUR-50х80</t>
  </si>
  <si>
    <t>KUR-50х100</t>
  </si>
  <si>
    <t>KUR-60х40</t>
  </si>
  <si>
    <t>KUR-60х50</t>
  </si>
  <si>
    <t>KUR-60х60</t>
  </si>
  <si>
    <t>KUR-60х80</t>
  </si>
  <si>
    <t>KUR-60х100</t>
  </si>
  <si>
    <t>KUR-60х140</t>
  </si>
  <si>
    <t>KUR-60х200</t>
  </si>
  <si>
    <t>KUR-80х40</t>
  </si>
  <si>
    <t>KUR-80х50</t>
  </si>
  <si>
    <t>KUR-80х60</t>
  </si>
  <si>
    <t>KUR-80х80</t>
  </si>
  <si>
    <t>KUR-80х100</t>
  </si>
  <si>
    <t>KUR-80х200</t>
  </si>
  <si>
    <t>KUR-100х40</t>
  </si>
  <si>
    <t>KUR-100х50</t>
  </si>
  <si>
    <t>KUR-100х60</t>
  </si>
  <si>
    <t>KUR-100х80</t>
  </si>
  <si>
    <t>KUR-100х100</t>
  </si>
  <si>
    <t>KUR-100х140</t>
  </si>
  <si>
    <t>KUR-100х200</t>
  </si>
  <si>
    <t>KUR-140х140</t>
  </si>
  <si>
    <t>KUR-160х60</t>
  </si>
  <si>
    <t>KUR-160х80</t>
  </si>
  <si>
    <t>KUR-160х100</t>
  </si>
  <si>
    <t>KUR-160х200</t>
  </si>
  <si>
    <t>KUR-200х140</t>
  </si>
  <si>
    <t>KUR-200х200</t>
  </si>
  <si>
    <t>Крепежный уголок скользящий (KUC)</t>
  </si>
  <si>
    <t>KUC-40х120</t>
  </si>
  <si>
    <t>5,0 / 8,0х100,0</t>
  </si>
  <si>
    <t xml:space="preserve">6 / 1 </t>
  </si>
  <si>
    <t>ПЛАСТИНА ПЕРФОРИРОВАННАЯ</t>
  </si>
  <si>
    <t>Крепежная пластина (PK)</t>
  </si>
  <si>
    <t>-</t>
  </si>
  <si>
    <t>PK-140х40</t>
  </si>
  <si>
    <t>4,8/11</t>
  </si>
  <si>
    <t>PK-140х55</t>
  </si>
  <si>
    <t>PK-180х40</t>
  </si>
  <si>
    <t>PK-180х65</t>
  </si>
  <si>
    <t>PK-210х65</t>
  </si>
  <si>
    <t>20/8/2</t>
  </si>
  <si>
    <t>PK-210х90</t>
  </si>
  <si>
    <t xml:space="preserve">PK-140х55 </t>
  </si>
  <si>
    <t>Пластина соединительная (PS)</t>
  </si>
  <si>
    <t>PS-40х80 (1,5)</t>
  </si>
  <si>
    <t>PS-20х80</t>
  </si>
  <si>
    <t>8</t>
  </si>
  <si>
    <t>PS-30х80</t>
  </si>
  <si>
    <t>10</t>
  </si>
  <si>
    <t>PS-40х80</t>
  </si>
  <si>
    <t>PS-40х100</t>
  </si>
  <si>
    <t>PS-40х120</t>
  </si>
  <si>
    <t>PS-40х140</t>
  </si>
  <si>
    <t>PS-40х160</t>
  </si>
  <si>
    <t>PS-40х180</t>
  </si>
  <si>
    <t>PS-40х200</t>
  </si>
  <si>
    <t>PS-40х240</t>
  </si>
  <si>
    <t>PS-40х260</t>
  </si>
  <si>
    <t>PS-40х280</t>
  </si>
  <si>
    <t>30</t>
  </si>
  <si>
    <t>PS-40х300</t>
  </si>
  <si>
    <t>PS-40х360</t>
  </si>
  <si>
    <t>PS-40х400</t>
  </si>
  <si>
    <t>40</t>
  </si>
  <si>
    <t>PS-40х480</t>
  </si>
  <si>
    <t>PS-40х500</t>
  </si>
  <si>
    <t>48</t>
  </si>
  <si>
    <t>PS-40х600</t>
  </si>
  <si>
    <t>PS-40х720</t>
  </si>
  <si>
    <t>PS-40х800</t>
  </si>
  <si>
    <t>78</t>
  </si>
  <si>
    <t>PS-40х840</t>
  </si>
  <si>
    <t>PS-40х960</t>
  </si>
  <si>
    <t>PS-40х1000</t>
  </si>
  <si>
    <t>120</t>
  </si>
  <si>
    <t>PS-40х1200</t>
  </si>
  <si>
    <t>124</t>
  </si>
  <si>
    <t>PS-40х1250</t>
  </si>
  <si>
    <t>PS-50х100</t>
  </si>
  <si>
    <t>12</t>
  </si>
  <si>
    <t>PS-50х120</t>
  </si>
  <si>
    <t>PS-50х160</t>
  </si>
  <si>
    <t>PS-50х200</t>
  </si>
  <si>
    <t>PS-50х240</t>
  </si>
  <si>
    <t>PS-50х300</t>
  </si>
  <si>
    <t>36</t>
  </si>
  <si>
    <t>PS-50х400</t>
  </si>
  <si>
    <t>60</t>
  </si>
  <si>
    <t>PS-50х480</t>
  </si>
  <si>
    <t>PS-50х500</t>
  </si>
  <si>
    <t>54</t>
  </si>
  <si>
    <t>PS-50х600</t>
  </si>
  <si>
    <t>72</t>
  </si>
  <si>
    <t>PS-50х720</t>
  </si>
  <si>
    <t>96</t>
  </si>
  <si>
    <t>PS-50х800</t>
  </si>
  <si>
    <t>PS-50х960</t>
  </si>
  <si>
    <t>148</t>
  </si>
  <si>
    <t>PS-50х1000</t>
  </si>
  <si>
    <t>156</t>
  </si>
  <si>
    <t>PS-50х1200</t>
  </si>
  <si>
    <t>164</t>
  </si>
  <si>
    <t>PS-50х1250</t>
  </si>
  <si>
    <t>108</t>
  </si>
  <si>
    <t>PS-60х80</t>
  </si>
  <si>
    <t>144</t>
  </si>
  <si>
    <t>PS-60х100</t>
  </si>
  <si>
    <t>150</t>
  </si>
  <si>
    <t>PS-60х120</t>
  </si>
  <si>
    <t>PS-60х140</t>
  </si>
  <si>
    <t>PS-60х160</t>
  </si>
  <si>
    <t>PS-60х200</t>
  </si>
  <si>
    <t>PS-60х240</t>
  </si>
  <si>
    <t>PS-60х300</t>
  </si>
  <si>
    <t>PS-60х360</t>
  </si>
  <si>
    <t>PS-60х400</t>
  </si>
  <si>
    <t>PS-60х480</t>
  </si>
  <si>
    <t>PS-60х500</t>
  </si>
  <si>
    <t>PS-60х600</t>
  </si>
  <si>
    <t>PS-60х720</t>
  </si>
  <si>
    <t>76</t>
  </si>
  <si>
    <t>PS-60х800</t>
  </si>
  <si>
    <t>90</t>
  </si>
  <si>
    <t>PS-60х840</t>
  </si>
  <si>
    <t>PS-60х960</t>
  </si>
  <si>
    <t>PS-60х1000</t>
  </si>
  <si>
    <t>PS-60х1200</t>
  </si>
  <si>
    <t>184</t>
  </si>
  <si>
    <t>PS-60х1250</t>
  </si>
  <si>
    <t>PS-80х80</t>
  </si>
  <si>
    <t>16</t>
  </si>
  <si>
    <t>PS-80х100</t>
  </si>
  <si>
    <t>PS-80х120</t>
  </si>
  <si>
    <t>PS-80х140</t>
  </si>
  <si>
    <t>26</t>
  </si>
  <si>
    <t>PS-80х160</t>
  </si>
  <si>
    <t>PS-80х200</t>
  </si>
  <si>
    <t>PS-80х240</t>
  </si>
  <si>
    <t>PS-80х300</t>
  </si>
  <si>
    <t>PS-80х360</t>
  </si>
  <si>
    <t>PS-80х400</t>
  </si>
  <si>
    <t>PS-80х480</t>
  </si>
  <si>
    <t>PS-80х500</t>
  </si>
  <si>
    <t>PS-80х560</t>
  </si>
  <si>
    <t>PS-80х600</t>
  </si>
  <si>
    <t>PS-80х720</t>
  </si>
  <si>
    <t>PS-80х800</t>
  </si>
  <si>
    <t>140</t>
  </si>
  <si>
    <t>PS-80х840</t>
  </si>
  <si>
    <t>PS-80х960</t>
  </si>
  <si>
    <t>PS-80х1000</t>
  </si>
  <si>
    <t>194</t>
  </si>
  <si>
    <t>PS-80х1200</t>
  </si>
  <si>
    <t>240</t>
  </si>
  <si>
    <t>PS-80х1250</t>
  </si>
  <si>
    <t>PS-100х100</t>
  </si>
  <si>
    <t>PS-100х120</t>
  </si>
  <si>
    <t>PS-100х160</t>
  </si>
  <si>
    <t>PS-100х200</t>
  </si>
  <si>
    <t>PS-100х240</t>
  </si>
  <si>
    <t>PS-100х260</t>
  </si>
  <si>
    <t>PS-100х300</t>
  </si>
  <si>
    <t>75</t>
  </si>
  <si>
    <t>PS-100х400</t>
  </si>
  <si>
    <t>PS-100х500</t>
  </si>
  <si>
    <t>PS-100х600</t>
  </si>
  <si>
    <t>PS-100х800</t>
  </si>
  <si>
    <t>PS-100х960</t>
  </si>
  <si>
    <t>PS-100х1000</t>
  </si>
  <si>
    <t>PS-100х1200</t>
  </si>
  <si>
    <t>300</t>
  </si>
  <si>
    <t>PS-100х1250</t>
  </si>
  <si>
    <t>PS-120х200</t>
  </si>
  <si>
    <t>PS-120х240</t>
  </si>
  <si>
    <t>PS-120х300</t>
  </si>
  <si>
    <t>PS-140х300</t>
  </si>
  <si>
    <t>PS-140х400</t>
  </si>
  <si>
    <t>PS-140х500</t>
  </si>
  <si>
    <t>PS-140х600</t>
  </si>
  <si>
    <t>PS-140х800</t>
  </si>
  <si>
    <t>PS-140х1000</t>
  </si>
  <si>
    <t>PS-140х1200</t>
  </si>
  <si>
    <t>PS-160х200</t>
  </si>
  <si>
    <t>PS-160х240</t>
  </si>
  <si>
    <t>PS-160х300</t>
  </si>
  <si>
    <t>PS-200х200</t>
  </si>
  <si>
    <t>PS-200х300</t>
  </si>
  <si>
    <t>PS-200х400</t>
  </si>
  <si>
    <t>PS-200х600</t>
  </si>
  <si>
    <t>PS-200х800</t>
  </si>
  <si>
    <t>PS-200х1000</t>
  </si>
  <si>
    <t>PS-200х1200</t>
  </si>
  <si>
    <t>PS-200х1250</t>
  </si>
  <si>
    <t>Угловой соединитель (US)</t>
  </si>
  <si>
    <t>US-120</t>
  </si>
  <si>
    <t>US-145</t>
  </si>
  <si>
    <t>US-175</t>
  </si>
  <si>
    <t>КРЕПЕЖ ДЛЯ БАЛОК И СТРОПИЛ</t>
  </si>
  <si>
    <t>Опора бруса раскрытая (OBR_R)</t>
  </si>
  <si>
    <t>OBR_R-40х110</t>
  </si>
  <si>
    <t>5,0 / 9,0</t>
  </si>
  <si>
    <t>22 / 5</t>
  </si>
  <si>
    <t>OBR_R-40х145</t>
  </si>
  <si>
    <t>4,9 / 7,5 / 10,5</t>
  </si>
  <si>
    <t>28 / 1 / 4</t>
  </si>
  <si>
    <t>OBR_R-40х170</t>
  </si>
  <si>
    <t>5,0 / 8,8 / 11,0</t>
  </si>
  <si>
    <t>38 / 1 / 4</t>
  </si>
  <si>
    <t>OBR_R-50х107</t>
  </si>
  <si>
    <t>OBR_R-50х140</t>
  </si>
  <si>
    <t>OBR_R-50х165</t>
  </si>
  <si>
    <t>OBR_R-50х185</t>
  </si>
  <si>
    <t>4,8 / 8,8 / 12,5</t>
  </si>
  <si>
    <t>32 / 1 / 4</t>
  </si>
  <si>
    <t>OBR_R-75х150</t>
  </si>
  <si>
    <t>OBR_R-75х170</t>
  </si>
  <si>
    <t>OBR_R-80х150</t>
  </si>
  <si>
    <t>OBR_R-100х140</t>
  </si>
  <si>
    <t xml:space="preserve"> 38 / 1 / 4</t>
  </si>
  <si>
    <t>OBR_R-100х160</t>
  </si>
  <si>
    <t>OBR_R-150х150</t>
  </si>
  <si>
    <t>Опора бруса закрытая (OBR_Z)</t>
  </si>
  <si>
    <t>OBR_Z-50х140</t>
  </si>
  <si>
    <t>OBR_Z-50х165</t>
  </si>
  <si>
    <t>OBR_Z-75х150</t>
  </si>
  <si>
    <t>OBR_Z-75х170</t>
  </si>
  <si>
    <t>OBR_Z-100х140</t>
  </si>
  <si>
    <t>OBR_Z-100х160</t>
  </si>
  <si>
    <t>OBR_Z-120х150</t>
  </si>
  <si>
    <t>OBR_Z-150х150</t>
  </si>
  <si>
    <t>Опора балки (OB)</t>
  </si>
  <si>
    <t>OB-Л 140</t>
  </si>
  <si>
    <t>5,0 / 11,0</t>
  </si>
  <si>
    <t>OB-П 140</t>
  </si>
  <si>
    <t>Держатель балки (DB)</t>
  </si>
  <si>
    <t>DB-Л-170</t>
  </si>
  <si>
    <t>DB-П-170</t>
  </si>
  <si>
    <t>DB-Л-190</t>
  </si>
  <si>
    <t>DB-П-190</t>
  </si>
  <si>
    <t>DB-Л-210</t>
  </si>
  <si>
    <t>DB-П-210</t>
  </si>
  <si>
    <t>Соединитель бруса (SB)</t>
  </si>
  <si>
    <t>SB-90</t>
  </si>
  <si>
    <t>SB-140</t>
  </si>
  <si>
    <t>SB-180</t>
  </si>
  <si>
    <t>SB-200</t>
  </si>
  <si>
    <t>SB-240</t>
  </si>
  <si>
    <t>Скользящая опора для стропил (KUCIS)</t>
  </si>
  <si>
    <t>KUCIS-90</t>
  </si>
  <si>
    <t>6 / 8</t>
  </si>
  <si>
    <t>KUCIS-120</t>
  </si>
  <si>
    <t>KUCIS-160</t>
  </si>
  <si>
    <t>KUCIS-200</t>
  </si>
  <si>
    <t>ЛЕНТА ПЕРФОРИРОВАННАЯ</t>
  </si>
  <si>
    <t>Перфорированная монтажная лента (LM)</t>
  </si>
  <si>
    <t>Длина рулона, м</t>
  </si>
  <si>
    <t>Вес 
1 рулона, кг</t>
  </si>
  <si>
    <t>LM-30x1,5</t>
  </si>
  <si>
    <t>LM-40x1,5</t>
  </si>
  <si>
    <t>LM-50х1,5</t>
  </si>
  <si>
    <t>LM-60х1,5</t>
  </si>
  <si>
    <t>LM-80х1,5</t>
  </si>
  <si>
    <t>LM-100х1,5</t>
  </si>
  <si>
    <t>LM-10x2,0</t>
  </si>
  <si>
    <t>LM-20x2,0</t>
  </si>
  <si>
    <t>LM-30x2,0</t>
  </si>
  <si>
    <t>LM-40x2,0</t>
  </si>
  <si>
    <t>LM-50х2,0</t>
  </si>
  <si>
    <t>LM-60х2,0</t>
  </si>
  <si>
    <t>LM-80х2,0</t>
  </si>
  <si>
    <t>LM-100х2,0</t>
  </si>
  <si>
    <t>LM-200х2,0</t>
  </si>
  <si>
    <t>Перфорированная лента для вентиляции ПРЯМАЯ (LP_Vent)</t>
  </si>
  <si>
    <t>3,2 / 6,0</t>
  </si>
  <si>
    <t>LP_vent 12х0,7</t>
  </si>
  <si>
    <t>LP_vent 17х0,7</t>
  </si>
  <si>
    <t>3,2 / 8,2</t>
  </si>
  <si>
    <t>LP_vent 20х0,6</t>
  </si>
  <si>
    <t>LP_vent 20х0,7</t>
  </si>
  <si>
    <t>LP_vent 20х1,0</t>
  </si>
  <si>
    <t>LP_vent 25х0,5</t>
  </si>
  <si>
    <t>3,0 / 8,4</t>
  </si>
  <si>
    <t>LP_vent 25х0,7</t>
  </si>
  <si>
    <t>Перфорированная лента для вентиляции ВОЛНА (LP_Vent vo)</t>
  </si>
  <si>
    <t>LP_Vent vo-12х0,7</t>
  </si>
  <si>
    <t>LP_Vent vo-17х0,7</t>
  </si>
  <si>
    <t>Перфорированная лента для теплого пола (LP_TPol)</t>
  </si>
  <si>
    <t>LP_Tpol 20х0,55</t>
  </si>
  <si>
    <t>Перфорированная тарная лента (LP_Tara)</t>
  </si>
  <si>
    <t>LP_Tara-20х0,55</t>
  </si>
  <si>
    <t>Неперфорированная тарная лента (LP_Tara (н/перф))</t>
  </si>
  <si>
    <t>КРОНШТЕЙН КОНСОЛЬНЫЙ (Kron-U)</t>
  </si>
  <si>
    <t>Kron-U-150</t>
  </si>
  <si>
    <t>11,0 / 12,0 / 
12,0х34,0</t>
  </si>
  <si>
    <t>2 / 6 / 3</t>
  </si>
  <si>
    <t>Kron-U-200</t>
  </si>
  <si>
    <t>2 / 8 / 4</t>
  </si>
  <si>
    <t>Kron-U-250</t>
  </si>
  <si>
    <t>2 / 10 / 5</t>
  </si>
  <si>
    <t>Kron-U-300</t>
  </si>
  <si>
    <t>3 / 12 / 6</t>
  </si>
  <si>
    <t>Kron-U-350</t>
  </si>
  <si>
    <t>3 / 14 / 7</t>
  </si>
  <si>
    <t>Kron-U-400</t>
  </si>
  <si>
    <t>3 / 16 / 8</t>
  </si>
  <si>
    <t>Kron-U-450</t>
  </si>
  <si>
    <t>3 / 18 / 9</t>
  </si>
  <si>
    <t>Kron-U-500</t>
  </si>
  <si>
    <t>3 / 20 / 10</t>
  </si>
  <si>
    <t>Kron-U-600</t>
  </si>
  <si>
    <t>3 / 24 / 12</t>
  </si>
  <si>
    <t>ОПОРЫ СТОЛБОВ</t>
  </si>
  <si>
    <t>Закладная опора (ZO)</t>
  </si>
  <si>
    <t>Диаметр x 
длина 
арматуры, мм</t>
  </si>
  <si>
    <t>Диаметр отверстий, мм х кол-во отверстий</t>
  </si>
  <si>
    <t>ZO-90</t>
  </si>
  <si>
    <t>20,0х200</t>
  </si>
  <si>
    <t>13,0х6</t>
  </si>
  <si>
    <t>ZO-150</t>
  </si>
  <si>
    <t>Основание колонны (OK)</t>
  </si>
  <si>
    <t>Длина x ширина "стакана", 
мм</t>
  </si>
  <si>
    <t>Длина х ширина основания, мм</t>
  </si>
  <si>
    <t>Количество  отверстий</t>
  </si>
  <si>
    <t>OK-70</t>
  </si>
  <si>
    <t>70х70</t>
  </si>
  <si>
    <t>150х150</t>
  </si>
  <si>
    <t>6,5 / 13,0</t>
  </si>
  <si>
    <t>4 / 5</t>
  </si>
  <si>
    <t>OK-90</t>
  </si>
  <si>
    <t>90х90</t>
  </si>
  <si>
    <t>OK-120</t>
  </si>
  <si>
    <t>120х120</t>
  </si>
  <si>
    <t>200х200</t>
  </si>
  <si>
    <t>6 / 6</t>
  </si>
  <si>
    <t>OK-140</t>
  </si>
  <si>
    <t>140х140</t>
  </si>
  <si>
    <t>Анкер регулируемый по высоте (ARH)</t>
  </si>
  <si>
    <t>Диаметр 
резьбы, мм</t>
  </si>
  <si>
    <t xml:space="preserve">ARH-20 (100) </t>
  </si>
  <si>
    <t>М20</t>
  </si>
  <si>
    <t>6,5х8</t>
  </si>
  <si>
    <t xml:space="preserve">ARH-24 (100) </t>
  </si>
  <si>
    <t>М24</t>
  </si>
  <si>
    <t>ARH-20 (120)</t>
  </si>
  <si>
    <t>ARH-24 (120)</t>
  </si>
  <si>
    <t>ARH-20 (150)</t>
  </si>
  <si>
    <t>ARH-24 (150)</t>
  </si>
  <si>
    <t>ARH-30 (150)</t>
  </si>
  <si>
    <t>М30</t>
  </si>
  <si>
    <t>ПЛАСТИНА АНКЕРНАЯ ДЛЯ ОКОННОГО ПРОФИЛЯ</t>
  </si>
  <si>
    <t>Пластина анкерная для оконного профиля REHAU, поворотная (АО-REHAU)</t>
  </si>
  <si>
    <t>AO-REHAU</t>
  </si>
  <si>
    <t>Пластина анкерная для оконного профиля KBE, VEKA (АО-KBE np, АО-VEKA np)</t>
  </si>
  <si>
    <t>KBE 150 (58)</t>
  </si>
  <si>
    <t>KBE 190 (58)</t>
  </si>
  <si>
    <t>KBE 150 (70)</t>
  </si>
  <si>
    <t>KBE 190 (70)</t>
  </si>
  <si>
    <t>КРЕПЕЖ ДЛЯ ПОТОЛОЧНОГО ПРОФИЛЯ</t>
  </si>
  <si>
    <t>Прямой подвес профилей (PPB)</t>
  </si>
  <si>
    <t>4,0 / 6,0 / 
6,5х24,5</t>
  </si>
  <si>
    <t>34 / 4 / 1</t>
  </si>
  <si>
    <t>38 / 4 / 1</t>
  </si>
  <si>
    <t>КРЕПЕЖ ДЛЯ ЗАБОРА</t>
  </si>
  <si>
    <t>ШАЙБА С МУФТОЙ (SHM)</t>
  </si>
  <si>
    <t>Длина шайбы, 
мм</t>
  </si>
  <si>
    <t>Ширина шайбы, 
мм</t>
  </si>
  <si>
    <t>Толщина шайбы, 
мм</t>
  </si>
  <si>
    <t>Размер резьбы</t>
  </si>
  <si>
    <t>SHM М8</t>
  </si>
  <si>
    <t>М8</t>
  </si>
  <si>
    <t>5,5х4</t>
  </si>
  <si>
    <t>SHM М10</t>
  </si>
  <si>
    <t>М10</t>
  </si>
  <si>
    <t>SHM М12</t>
  </si>
  <si>
    <t>М12</t>
  </si>
  <si>
    <t>SHM М14</t>
  </si>
  <si>
    <t>М14</t>
  </si>
  <si>
    <t>SHM М16</t>
  </si>
  <si>
    <t>М16</t>
  </si>
  <si>
    <t xml:space="preserve">    DIN  РЕЙКА</t>
  </si>
  <si>
    <t>KUM 20*20*16</t>
  </si>
  <si>
    <t>KUM 25*25*16</t>
  </si>
  <si>
    <t>KUM 30*30*16</t>
  </si>
  <si>
    <t>KUM 40*40*17</t>
  </si>
  <si>
    <t>KUM 50*50*17</t>
  </si>
  <si>
    <t>KUM 25*25*28</t>
  </si>
  <si>
    <t>KUM 28*28*25</t>
  </si>
  <si>
    <t>РKM 40*16</t>
  </si>
  <si>
    <t>РKM 50*16</t>
  </si>
  <si>
    <t>РKM 60*16</t>
  </si>
  <si>
    <t>PM (60)</t>
  </si>
  <si>
    <t>PM (75)</t>
  </si>
  <si>
    <t>PM (90)</t>
  </si>
  <si>
    <t>PZU 40*75</t>
  </si>
  <si>
    <t>PZU 40*90</t>
  </si>
  <si>
    <t>PZP 40*75</t>
  </si>
  <si>
    <t>PZP 40*90</t>
  </si>
  <si>
    <t>KR-60х27х0,7</t>
  </si>
  <si>
    <t>KR-60х27х0,9</t>
  </si>
  <si>
    <t>Упаковка</t>
  </si>
  <si>
    <t>Упаковка на брусках</t>
  </si>
  <si>
    <t>Упаковка на поддоне</t>
  </si>
  <si>
    <t>Длина листа</t>
  </si>
  <si>
    <t>2 000 мм</t>
  </si>
  <si>
    <t>3 000 мм</t>
  </si>
  <si>
    <t>4 000 мм</t>
  </si>
  <si>
    <t>5 000 мм</t>
  </si>
  <si>
    <t>6 000 мм</t>
  </si>
  <si>
    <t xml:space="preserve"> 141270, Московская область,
 Пушкинский р-он, п. Софрино, ул. Патриарха Пимена, д. 25А
 тел.: + 7 (495) 401 95 75; е-mail: info@p-z-m.ru; www.p-z-m.ru</t>
  </si>
  <si>
    <t>эконом</t>
  </si>
  <si>
    <t>От 5 до 40 тонн</t>
  </si>
  <si>
    <r>
      <t xml:space="preserve">Сталь оцинкованная </t>
    </r>
    <r>
      <rPr>
        <b/>
        <sz val="14"/>
        <color theme="0"/>
        <rFont val="Calibri"/>
        <family val="2"/>
        <charset val="204"/>
        <scheme val="minor"/>
      </rPr>
      <t>марка 02 (Zn 100)</t>
    </r>
  </si>
  <si>
    <r>
      <t xml:space="preserve">Сталь оцинкованная </t>
    </r>
    <r>
      <rPr>
        <b/>
        <sz val="14"/>
        <color theme="0"/>
        <rFont val="Calibri"/>
        <family val="2"/>
        <charset val="204"/>
        <scheme val="minor"/>
      </rPr>
      <t>марка 02 (Zn 140)</t>
    </r>
  </si>
  <si>
    <t>п.м.</t>
  </si>
  <si>
    <t>Наименование</t>
  </si>
  <si>
    <t>С20</t>
  </si>
  <si>
    <t>* Свыше 40 тонн - цена договорная</t>
  </si>
  <si>
    <t xml:space="preserve">    СКОБЫ</t>
  </si>
  <si>
    <t>Скоба однолапковая</t>
  </si>
  <si>
    <t>Диаметр, 
мм</t>
  </si>
  <si>
    <t>СМО-10-11</t>
  </si>
  <si>
    <t>СМО-16-17</t>
  </si>
  <si>
    <t>СМО-19-20</t>
  </si>
  <si>
    <t>СМО-25-26</t>
  </si>
  <si>
    <t>СМО-31-32</t>
  </si>
  <si>
    <t>СМО-38-40</t>
  </si>
  <si>
    <t>СМО-48-50</t>
  </si>
  <si>
    <t>Скоба двухлапковая</t>
  </si>
  <si>
    <t>СМО-63-65</t>
  </si>
  <si>
    <t>* Возможно нанесение защитной плёнки + 15 р/п.м</t>
  </si>
  <si>
    <t>* Стоимость указана без учёта упаковки</t>
  </si>
  <si>
    <r>
      <t xml:space="preserve">Сталь оцинкованная </t>
    </r>
    <r>
      <rPr>
        <b/>
        <sz val="14"/>
        <color theme="0"/>
        <rFont val="Calibri"/>
        <family val="2"/>
        <charset val="204"/>
        <scheme val="minor"/>
      </rPr>
      <t>марка 02 (Zn 275)</t>
    </r>
  </si>
  <si>
    <r>
      <t xml:space="preserve">Сталь оцинкованная </t>
    </r>
    <r>
      <rPr>
        <b/>
        <sz val="14"/>
        <color theme="0"/>
        <rFont val="Calibri"/>
        <family val="2"/>
        <charset val="204"/>
        <scheme val="minor"/>
      </rPr>
      <t>марка 350 (Zn 275)</t>
    </r>
  </si>
  <si>
    <r>
      <t xml:space="preserve">Сталь холоднокатаная </t>
    </r>
    <r>
      <rPr>
        <b/>
        <sz val="14"/>
        <color theme="0"/>
        <rFont val="Calibri"/>
        <family val="2"/>
        <charset val="204"/>
        <scheme val="minor"/>
      </rPr>
      <t>08Ю</t>
    </r>
  </si>
  <si>
    <t>Краб соединительный для профиля (КR)</t>
  </si>
  <si>
    <t>Крепёжный уголок мебельный</t>
  </si>
  <si>
    <t xml:space="preserve">    МЕБЕЛЬНАЯ ФУРНИТУРА</t>
  </si>
  <si>
    <t>Крепёжная пластина мебельная</t>
  </si>
  <si>
    <t>Подвеска мебельная</t>
  </si>
  <si>
    <t>Проушина угловая</t>
  </si>
  <si>
    <t>Проушина прямая</t>
  </si>
  <si>
    <t>LP_vent 12х0,4</t>
  </si>
  <si>
    <t>LP_vent 17х0,4</t>
  </si>
  <si>
    <t>LP_vent 20х0,4</t>
  </si>
  <si>
    <t>LP_Vent vo-12х0,4</t>
  </si>
  <si>
    <t>LP_vent_RAL 17х0,4</t>
  </si>
  <si>
    <t>LP_vent_RAL 17х0,5</t>
  </si>
  <si>
    <t>LP_vent_RAL 20х0,4</t>
  </si>
  <si>
    <t>LP_vent_RAL 20х0,5</t>
  </si>
  <si>
    <t>LP_vent_RAL 25х0,7</t>
  </si>
  <si>
    <t>DIN  Рейка L-100</t>
  </si>
  <si>
    <t>DIN  Рейка L-150</t>
  </si>
  <si>
    <t>DIN  Рейка L-200</t>
  </si>
  <si>
    <t>DIN  Рейка L-1000</t>
  </si>
  <si>
    <t>DIN  Рейка L-2000</t>
  </si>
  <si>
    <t>DIN  Рейка L-75</t>
  </si>
  <si>
    <t>KUS-50х35</t>
  </si>
  <si>
    <t>PK-100х35</t>
  </si>
  <si>
    <t>PK-260х100</t>
  </si>
  <si>
    <t>KUU-130х100</t>
  </si>
  <si>
    <t>KUAS-150х90</t>
  </si>
  <si>
    <t>Цены на профнастил (С8, С20, С21, МП20)</t>
  </si>
  <si>
    <t>* Минимальный объем на двухсторонний профнастил в толщинах 1,2 и 1,5 - 30 тонн</t>
  </si>
  <si>
    <t>KUM 40*40*30</t>
  </si>
  <si>
    <t>С двойным усилением 2,0 мм</t>
  </si>
  <si>
    <t>Вид работ</t>
  </si>
  <si>
    <t>Примечание:</t>
  </si>
  <si>
    <t>KUM 30*30*35</t>
  </si>
  <si>
    <t>С двойным усилением 1,5 мм</t>
  </si>
  <si>
    <t>РKM 60*35</t>
  </si>
  <si>
    <t>РKM 80*30</t>
  </si>
  <si>
    <t>PZU 30*100</t>
  </si>
  <si>
    <t>PZP 30*100</t>
  </si>
  <si>
    <t>KUM 26*26*25</t>
  </si>
  <si>
    <t>PM (80)</t>
  </si>
  <si>
    <t>KUR-30х40</t>
  </si>
  <si>
    <t>KUR-30х50</t>
  </si>
  <si>
    <t>KUR-40х160</t>
  </si>
  <si>
    <t>KUR-40х260</t>
  </si>
  <si>
    <t>KUR-60х120</t>
  </si>
  <si>
    <t>KUR-60х160</t>
  </si>
  <si>
    <t>KUR-80х120</t>
  </si>
  <si>
    <t>KUR-100х120</t>
  </si>
  <si>
    <t>KUR-100х160</t>
  </si>
  <si>
    <r>
      <t xml:space="preserve">Сталь холоднокатаная </t>
    </r>
    <r>
      <rPr>
        <b/>
        <sz val="14"/>
        <color theme="0"/>
        <rFont val="Calibri"/>
        <family val="2"/>
        <charset val="204"/>
        <scheme val="minor"/>
      </rPr>
      <t>08ПС/сталь 3</t>
    </r>
  </si>
  <si>
    <t>LP_vent_RAL 12х0,5</t>
  </si>
  <si>
    <t>LP_vent_RAL 12х0,7</t>
  </si>
  <si>
    <t>KU-50х35</t>
  </si>
  <si>
    <t>LP_vent 12х0,5</t>
  </si>
  <si>
    <t>LP_vent 17х0,5</t>
  </si>
  <si>
    <t>LP_vent 20х0,5</t>
  </si>
  <si>
    <t>LP_vent 25х1,0</t>
  </si>
  <si>
    <t>LP_Vent vo-12х0,5</t>
  </si>
  <si>
    <t>LP_Vent vo-17х0,5</t>
  </si>
  <si>
    <t>LP_Vent vo_RAL 12х0,4</t>
  </si>
  <si>
    <t>LP_Vent vo_RAL 12х0,5</t>
  </si>
  <si>
    <t>LP_Vent vo_RAL 12х0,7</t>
  </si>
  <si>
    <t>LP_Vent vo_RAL 17х0,5</t>
  </si>
  <si>
    <t>LP_Vent vo_RAL 17х0,7</t>
  </si>
  <si>
    <r>
      <t xml:space="preserve">Перфорированная лента для вентиляции ПРЯМАЯ (LP_Vent_RAL) </t>
    </r>
    <r>
      <rPr>
        <b/>
        <u/>
        <sz val="14"/>
        <color theme="1"/>
        <rFont val="Calibri"/>
        <family val="2"/>
        <charset val="204"/>
        <scheme val="minor"/>
      </rPr>
      <t>с полимерным покрытием</t>
    </r>
  </si>
  <si>
    <r>
      <t xml:space="preserve">Перфорированная лента для вентиляции ВОЛНА (LP_Vent vo_RAL) </t>
    </r>
    <r>
      <rPr>
        <b/>
        <u/>
        <sz val="14"/>
        <color theme="1"/>
        <rFont val="Calibri"/>
        <family val="2"/>
        <charset val="204"/>
        <scheme val="minor"/>
      </rPr>
      <t>с полимерным покрытием</t>
    </r>
  </si>
  <si>
    <t>X-кронштейн 60х40</t>
  </si>
  <si>
    <t>Хомут средний 40х60</t>
  </si>
  <si>
    <t>Хомут средний 60х60</t>
  </si>
  <si>
    <t>Хомут средний 80х80</t>
  </si>
  <si>
    <t>Хомут крайний 40х60</t>
  </si>
  <si>
    <t>Хомут крайний 60х60</t>
  </si>
  <si>
    <t>Хомут крайний 80х80</t>
  </si>
  <si>
    <t>LP_vent_RAL 20х0,6</t>
  </si>
  <si>
    <t>LP_vent_RAL 20х0,7</t>
  </si>
  <si>
    <t>LP_vent_RAL 25х0,5</t>
  </si>
  <si>
    <t>LP_vent_RAL 12х0,4</t>
  </si>
  <si>
    <t>LP_vent_RAL 17х0,7</t>
  </si>
  <si>
    <t>LP_vent_RAL 20х1,0</t>
  </si>
  <si>
    <t>LP_vent_RAL 25х1,0</t>
  </si>
  <si>
    <t>LP_Tara-20х0,55 (н/перф)</t>
  </si>
  <si>
    <t xml:space="preserve">Cкоба малая </t>
  </si>
  <si>
    <t>KU-45х30</t>
  </si>
  <si>
    <t>PK-80х35</t>
  </si>
  <si>
    <t>Цена, руб</t>
  </si>
  <si>
    <t>Размер, мм</t>
  </si>
  <si>
    <t>RAL/RAL</t>
  </si>
  <si>
    <t>Виды упаковки листов в пачку</t>
  </si>
  <si>
    <t>Стоимость  (₽/шт)</t>
  </si>
  <si>
    <t>Ширина</t>
  </si>
  <si>
    <t>Длина</t>
  </si>
  <si>
    <t>1500÷2000</t>
  </si>
  <si>
    <t>2000÷2500</t>
  </si>
  <si>
    <t>2500÷3500</t>
  </si>
  <si>
    <t>3500÷4500</t>
  </si>
  <si>
    <t>от 250 до 500 вкл.</t>
  </si>
  <si>
    <t>св. 500 до 1000 вкл.</t>
  </si>
  <si>
    <t>св. 1000 до 1250 вкл.</t>
  </si>
  <si>
    <t>св. 1250 до 1560 вкл.</t>
  </si>
  <si>
    <t>Упаковка листового проката</t>
  </si>
  <si>
    <t>Ширина (мм)</t>
  </si>
  <si>
    <t>Толщина (мм)</t>
  </si>
  <si>
    <t>0,30 ÷ 0,40</t>
  </si>
  <si>
    <t>0,45 ÷ 0,55</t>
  </si>
  <si>
    <t>0,6 ÷ 0,85</t>
  </si>
  <si>
    <t>0,9 ÷ 1,40</t>
  </si>
  <si>
    <t>1,45 ÷ 2,00</t>
  </si>
  <si>
    <t>2,10 ÷ 3,00</t>
  </si>
  <si>
    <t>Поперечная резка на лист</t>
  </si>
  <si>
    <t>от 125 до 250 вкл.</t>
  </si>
  <si>
    <t>св. 1250 до 1500 вкл.</t>
  </si>
  <si>
    <t>Расчет стоимости поперечной резки листов (карточки) длиной менее 2000 мм производится по запросу</t>
  </si>
  <si>
    <t>Услуга продольной резки рулонной стали в ленты (оц, х/к, RAL)</t>
  </si>
  <si>
    <t>Кол-во лент в раскрое (шт)</t>
  </si>
  <si>
    <t>0,30 ÷ 0,40*</t>
  </si>
  <si>
    <t>0,45 ÷ 0,55**</t>
  </si>
  <si>
    <t>0,6 ÷ 0,8**</t>
  </si>
  <si>
    <t>0,9 ÷ 1,40**</t>
  </si>
  <si>
    <t>1,45 ÷ 2,00**</t>
  </si>
  <si>
    <t>2,10 ÷ 3,50***</t>
  </si>
  <si>
    <t>Продольная резка в ленты</t>
  </si>
  <si>
    <t>от 2 до 4**</t>
  </si>
  <si>
    <t>от 5 до 14**</t>
  </si>
  <si>
    <t>от 15 до 21</t>
  </si>
  <si>
    <t xml:space="preserve">Отмотка рулонов </t>
  </si>
  <si>
    <t>деление до 4 частей ****</t>
  </si>
  <si>
    <t>1 000 ₽/часть</t>
  </si>
  <si>
    <t>*При толщине рулонной стали 0,3 - 0,4 мм ленты шириной менее 80 мм изготавливаются на Малой линии продольной резки согласно прайсу</t>
  </si>
  <si>
    <t>**При ширине ленты от 20 до 60 мм в количестве до 2 шт (вкл.) в общем раскрое цена рассчитывается согласно прайсу</t>
  </si>
  <si>
    <t>**При ширине ленты от 20 до 60 мм в количестве более 2 шт - взимается доп. плата за объем перерабатываемого веса согласно прайсу</t>
  </si>
  <si>
    <t>**** каждое последующее деление дополнительно составит - 500 ₽/часть</t>
  </si>
  <si>
    <t>Малая линия продольной резки</t>
  </si>
  <si>
    <t>Услуга продольной резки ленты шириной  до 300 мм (оц, х/к, RAL)</t>
  </si>
  <si>
    <t>0,25 ÷ 0,35</t>
  </si>
  <si>
    <t>0,36 ÷ 0,45</t>
  </si>
  <si>
    <t>0,46 ÷ 0,50</t>
  </si>
  <si>
    <t>0,51 ÷ 0,65</t>
  </si>
  <si>
    <t>0,66 ÷ 0,80</t>
  </si>
  <si>
    <t>0,81 ÷1,00</t>
  </si>
  <si>
    <t>до 12</t>
  </si>
  <si>
    <t>деление до 4 частей *</t>
  </si>
  <si>
    <t>600,00 ₽/часть</t>
  </si>
  <si>
    <t>Услуга продольной резки ленты шириной до 350 мм (оц, х/к, RAL)</t>
  </si>
  <si>
    <t>0,50 ÷ 0,70</t>
  </si>
  <si>
    <t xml:space="preserve"> 0,71 ÷ 0,80</t>
  </si>
  <si>
    <t>0,81 ÷ 1,00</t>
  </si>
  <si>
    <t>1,10 ÷ 1,50</t>
  </si>
  <si>
    <t>1,51 ÷ 2,00</t>
  </si>
  <si>
    <t>2,10 ÷2,50</t>
  </si>
  <si>
    <t>* каждое последующее деление дополнительно составит  - 350 ₽/часть</t>
  </si>
  <si>
    <t xml:space="preserve">      Услуга по упаковке+поддон рассчитывается и выставляется согласно дополнительному прайсу на упаковку конкретной продукции</t>
  </si>
  <si>
    <t>Услуга поперечной резки рулонной стали в листы (оц, х/к, RAL)</t>
  </si>
  <si>
    <t>Стоимость при длине листа от 2000 до 3500 мм вкл., (₽/т)</t>
  </si>
  <si>
    <t>Стоимость резки лент с внутренним диаметром 600 мм, (₽/т)</t>
  </si>
  <si>
    <t>Стоимость резки лент в один проход с внутренним диаметром 200 мм, 325 мм, 400 мм, 508 мм (₽/т)</t>
  </si>
  <si>
    <t>Стоимость резки лент в один проход с внутренним диаметром 508 мм, 600 мм (₽/т)</t>
  </si>
  <si>
    <t xml:space="preserve">      В случае отгрузки входящего сырье без переработки выставляется счет на "погрузо-разгрузочные работы" в размере 500 ₽/ т </t>
  </si>
  <si>
    <t xml:space="preserve">      В случае переработки части входящего сырья выставляется счет на остаток сырья в размере 500 ₽/ т </t>
  </si>
  <si>
    <t xml:space="preserve">      В случае переработки объема до 5 т - дополнительно взимается плата в размере 5 000 руб.</t>
  </si>
  <si>
    <t xml:space="preserve">      В случае переработки объема от 5 т до 10 т - дополнительно взимается плата в размере + 10 % к стоимости услуг переработки</t>
  </si>
  <si>
    <r>
      <rPr>
        <b/>
        <sz val="12"/>
        <color rgb="FFFF0000"/>
        <rFont val="Calibri"/>
        <family val="2"/>
        <charset val="204"/>
        <scheme val="minor"/>
      </rPr>
      <t xml:space="preserve">      </t>
    </r>
    <r>
      <rPr>
        <b/>
        <u/>
        <sz val="12"/>
        <color rgb="FFFF0000"/>
        <rFont val="Calibri"/>
        <family val="2"/>
        <charset val="204"/>
        <scheme val="minor"/>
      </rPr>
      <t>Прайс указан с учетом переработки сырья с допусками: по ширине на ленту +/- 0,2 мм; по длине на лист + 2/-0 мм</t>
    </r>
  </si>
  <si>
    <t xml:space="preserve">      В случае переработки объема до 1 т - стоимость рассчитывается как за 1 т переработки</t>
  </si>
  <si>
    <t>Подвес прямой (эконом) 0,5</t>
  </si>
  <si>
    <t>Подвес прямой (эконом) 0,6</t>
  </si>
  <si>
    <t>Подвес прямой (эконом) 0,7</t>
  </si>
  <si>
    <t>Подвес прямой (эконом) 0,8</t>
  </si>
  <si>
    <t>Подвес прямой (эконом) 0,9</t>
  </si>
  <si>
    <t>Подвес прямой (стандарт) 0,5</t>
  </si>
  <si>
    <t>Подвес прямой (стандарт) 0,6</t>
  </si>
  <si>
    <t>Подвес прямой (стандарт) 0,7</t>
  </si>
  <si>
    <t>Подвес прямой (стандарт) 0,8</t>
  </si>
  <si>
    <t>Подвес прямой (стандарт) 0,9</t>
  </si>
  <si>
    <t>Подвес прямой (эконом) 1,0</t>
  </si>
  <si>
    <t>Подвес прямой (стандарт) 1,0</t>
  </si>
  <si>
    <t>KR-60х27х0,55</t>
  </si>
  <si>
    <t>PS-100х140</t>
  </si>
  <si>
    <t>PS-100х220</t>
  </si>
  <si>
    <t>PS-100х280</t>
  </si>
  <si>
    <t>PS-100х320</t>
  </si>
  <si>
    <t>PS-100х360</t>
  </si>
  <si>
    <t>PS-120х120</t>
  </si>
  <si>
    <t>PS-120х500</t>
  </si>
  <si>
    <t>PS-160х160</t>
  </si>
  <si>
    <t>PS-20х60</t>
  </si>
  <si>
    <t>PS-200х500</t>
  </si>
  <si>
    <t>PS-40х2000</t>
  </si>
  <si>
    <t>PS-40х320</t>
  </si>
  <si>
    <t>PS-50х140</t>
  </si>
  <si>
    <t>PS-50х260</t>
  </si>
  <si>
    <t>PS-50х280</t>
  </si>
  <si>
    <t>PS-60х180</t>
  </si>
  <si>
    <t>PS-60х320</t>
  </si>
  <si>
    <t>PS-60х40</t>
  </si>
  <si>
    <t>PS-80х280</t>
  </si>
  <si>
    <t>PS-80х320</t>
  </si>
  <si>
    <t>KUR-100х1000</t>
  </si>
  <si>
    <t>KUR-160х40</t>
  </si>
  <si>
    <t>KUR-20х2000</t>
  </si>
  <si>
    <t>KUR-30х1000</t>
  </si>
  <si>
    <t>KUR-40х2000</t>
  </si>
  <si>
    <t>KUR-80х140</t>
  </si>
  <si>
    <t xml:space="preserve">KUAS-145х65 </t>
  </si>
  <si>
    <t xml:space="preserve">    Пачки формируются с высотой листов не более 370 мм при упаковке. </t>
  </si>
  <si>
    <t>Толщина металла 1,2 мм</t>
  </si>
  <si>
    <t>Крепежный уголок анкерный (KUA)</t>
  </si>
  <si>
    <t>KUA-40х60</t>
  </si>
  <si>
    <t>KUA-40х80</t>
  </si>
  <si>
    <t>KUA-40х100</t>
  </si>
  <si>
    <t>KUA-40х120</t>
  </si>
  <si>
    <t>KUA-40х140</t>
  </si>
  <si>
    <t>KUA-40х160</t>
  </si>
  <si>
    <t>KUA-40х200</t>
  </si>
  <si>
    <t>KUA-40х240</t>
  </si>
  <si>
    <t>KUA-40х300</t>
  </si>
  <si>
    <t>KUA-40х320</t>
  </si>
  <si>
    <t>KUA-40х400</t>
  </si>
  <si>
    <t>KUA-60х80</t>
  </si>
  <si>
    <t>KUA-60х120</t>
  </si>
  <si>
    <t>KUA-60х160</t>
  </si>
  <si>
    <t>KUA-80х80</t>
  </si>
  <si>
    <t>KUA-80х120</t>
  </si>
  <si>
    <t>KUA-80х160</t>
  </si>
  <si>
    <t>KUA-80х200</t>
  </si>
  <si>
    <t>KUA-100х80</t>
  </si>
  <si>
    <t>KUA-100х120</t>
  </si>
  <si>
    <t>KUA-100х160</t>
  </si>
  <si>
    <t>СМД-10-11</t>
  </si>
  <si>
    <t>СМД-16-17</t>
  </si>
  <si>
    <t>СМД-19-20</t>
  </si>
  <si>
    <t>СМД-25-26</t>
  </si>
  <si>
    <r>
      <t xml:space="preserve">МЕЛКИЙ ОПТ
</t>
    </r>
    <r>
      <rPr>
        <b/>
        <sz val="8"/>
        <color theme="0"/>
        <rFont val="Calibri"/>
        <family val="2"/>
        <charset val="204"/>
        <scheme val="minor"/>
      </rPr>
      <t>от 50 до 150 т.р.</t>
    </r>
  </si>
  <si>
    <r>
      <t xml:space="preserve"> ОПТ 
</t>
    </r>
    <r>
      <rPr>
        <b/>
        <sz val="8"/>
        <color theme="0"/>
        <rFont val="Calibri"/>
        <family val="2"/>
        <charset val="204"/>
        <scheme val="minor"/>
      </rPr>
      <t>от 150 до 500 т.р.</t>
    </r>
  </si>
  <si>
    <r>
      <t xml:space="preserve">КРУПНЫЙ ОПТ
</t>
    </r>
    <r>
      <rPr>
        <b/>
        <sz val="8"/>
        <color theme="0"/>
        <rFont val="Calibri"/>
        <family val="2"/>
        <charset val="204"/>
        <scheme val="minor"/>
      </rPr>
      <t>свыше 500 т.р.</t>
    </r>
  </si>
  <si>
    <t>LP_vent 25х0,4</t>
  </si>
  <si>
    <t>РKM 80*17</t>
  </si>
  <si>
    <t>РKM 100*17</t>
  </si>
  <si>
    <t>KU-85х60</t>
  </si>
  <si>
    <t>KU-100х85</t>
  </si>
  <si>
    <t>KU-65х50</t>
  </si>
  <si>
    <t>КРЕПЕЖ ДЛЯ СБОРКИ ВОЗДУХОВОДОВ</t>
  </si>
  <si>
    <t>Уголок для сборки воздуховодов</t>
  </si>
  <si>
    <t>УГФ 95*95*18*2, 0</t>
  </si>
  <si>
    <r>
      <t xml:space="preserve">Упаковочная лента.                                          </t>
    </r>
    <r>
      <rPr>
        <u/>
        <sz val="12"/>
        <color theme="1"/>
        <rFont val="Calibri"/>
        <family val="2"/>
        <charset val="204"/>
        <scheme val="minor"/>
      </rPr>
      <t>Схема Р1-1</t>
    </r>
  </si>
  <si>
    <r>
      <t xml:space="preserve">Защитная бумага, упаковочная лента.                                                      </t>
    </r>
    <r>
      <rPr>
        <u/>
        <sz val="12"/>
        <color theme="1"/>
        <rFont val="Calibri"/>
        <family val="2"/>
        <charset val="204"/>
        <scheme val="minor"/>
      </rPr>
      <t xml:space="preserve"> Схема Р1-2</t>
    </r>
  </si>
  <si>
    <r>
      <t xml:space="preserve">Защитная бумага, упаковочная лента, металлический уголок.                                          </t>
    </r>
    <r>
      <rPr>
        <u/>
        <sz val="12"/>
        <color theme="1"/>
        <rFont val="Calibri"/>
        <family val="2"/>
        <charset val="204"/>
        <scheme val="minor"/>
      </rPr>
      <t>Схема Р1-3</t>
    </r>
  </si>
  <si>
    <r>
      <t xml:space="preserve">Защитная бумага, упаковочная лента, металлический лист, металлический уголок.
</t>
    </r>
    <r>
      <rPr>
        <u/>
        <sz val="12"/>
        <color theme="1"/>
        <rFont val="Calibri"/>
        <family val="2"/>
        <charset val="204"/>
        <scheme val="minor"/>
      </rPr>
      <t>Схема Р1-4</t>
    </r>
  </si>
  <si>
    <t>KUU-45х30</t>
  </si>
  <si>
    <t>KUU-50х35</t>
  </si>
  <si>
    <t>KUU-65х50</t>
  </si>
  <si>
    <t>KUU-70х40</t>
  </si>
  <si>
    <t>KUU-85х60</t>
  </si>
  <si>
    <t>KUU-90х40</t>
  </si>
  <si>
    <t>KUU-90х65</t>
  </si>
  <si>
    <t>KUU-100х85</t>
  </si>
  <si>
    <t>LP_vent_RAL 25х0,4</t>
  </si>
  <si>
    <t>Крепежный уголок равносторонний усиленный (KUR)</t>
  </si>
  <si>
    <t>KUR US-40х40</t>
  </si>
  <si>
    <t>KUR US-50х40</t>
  </si>
  <si>
    <t>KUR US-50х50</t>
  </si>
  <si>
    <t>от 29.10.2019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</si>
</sst>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#,##0.0"/>
    <numFmt numFmtId="166" formatCode="0.000"/>
    <numFmt numFmtId="167" formatCode="#,##0.000"/>
    <numFmt numFmtId="168" formatCode="#,##0.00\ _₽"/>
    <numFmt numFmtId="169" formatCode="#,##0\ _₽"/>
  </numFmts>
  <fonts count="5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4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2"/>
      <color rgb="FFC00000"/>
      <name val="Calibri"/>
      <family val="2"/>
      <charset val="204"/>
      <scheme val="minor"/>
    </font>
    <font>
      <b/>
      <sz val="11.5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i/>
      <sz val="11"/>
      <color rgb="FFFF0000"/>
      <name val="Calibri"/>
      <family val="2"/>
      <charset val="204"/>
      <scheme val="minor"/>
    </font>
    <font>
      <b/>
      <sz val="18"/>
      <color theme="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sz val="9"/>
      <color theme="0"/>
      <name val="Calibri"/>
      <family val="2"/>
      <charset val="204"/>
      <scheme val="minor"/>
    </font>
    <font>
      <sz val="10"/>
      <name val="Arial Cyr"/>
      <charset val="204"/>
    </font>
    <font>
      <b/>
      <sz val="9"/>
      <color theme="0"/>
      <name val="Calibri"/>
      <family val="2"/>
      <charset val="204"/>
      <scheme val="minor"/>
    </font>
    <font>
      <sz val="9"/>
      <color theme="0"/>
      <name val="Calibri"/>
      <family val="2"/>
      <scheme val="minor"/>
    </font>
    <font>
      <b/>
      <i/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b/>
      <sz val="14"/>
      <color indexed="8"/>
      <name val="Calibri"/>
      <family val="2"/>
      <charset val="204"/>
    </font>
    <font>
      <b/>
      <sz val="8"/>
      <color rgb="FFFF0000"/>
      <name val="Calibri"/>
      <family val="2"/>
      <charset val="204"/>
      <scheme val="minor"/>
    </font>
    <font>
      <sz val="14"/>
      <color theme="1"/>
      <name val="Calibri"/>
      <family val="2"/>
      <charset val="204"/>
    </font>
    <font>
      <sz val="22"/>
      <color theme="0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9"/>
      <name val="Calibri"/>
      <family val="2"/>
      <scheme val="minor"/>
    </font>
    <font>
      <sz val="8"/>
      <name val="Arial"/>
      <family val="2"/>
      <charset val="204"/>
    </font>
    <font>
      <b/>
      <i/>
      <sz val="10"/>
      <color rgb="FF2F3234"/>
      <name val="Calibri"/>
      <family val="2"/>
      <charset val="204"/>
      <scheme val="minor"/>
    </font>
    <font>
      <sz val="8"/>
      <color theme="0"/>
      <name val="Calibri"/>
      <family val="2"/>
      <scheme val="minor"/>
    </font>
    <font>
      <sz val="16"/>
      <color theme="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4"/>
      <color theme="1"/>
      <name val="Calibri"/>
      <family val="2"/>
      <charset val="204"/>
      <scheme val="minor"/>
    </font>
    <font>
      <u/>
      <sz val="12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6"/>
      <color theme="0"/>
      <name val="Times New Roman"/>
      <family val="1"/>
      <charset val="204"/>
    </font>
    <font>
      <b/>
      <sz val="12"/>
      <color rgb="FFFF0000"/>
      <name val="Calibri"/>
      <family val="2"/>
      <charset val="204"/>
      <scheme val="minor"/>
    </font>
    <font>
      <b/>
      <u/>
      <sz val="12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u/>
      <sz val="12"/>
      <color rgb="FFFF0000"/>
      <name val="Calibri"/>
      <family val="2"/>
      <charset val="204"/>
      <scheme val="minor"/>
    </font>
    <font>
      <b/>
      <u/>
      <sz val="12"/>
      <color rgb="FF21386C"/>
      <name val="Calibri"/>
      <family val="2"/>
      <charset val="204"/>
      <scheme val="minor"/>
    </font>
    <font>
      <b/>
      <sz val="8"/>
      <color theme="0"/>
      <name val="Calibri"/>
      <family val="2"/>
      <charset val="204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21386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F396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ECECE7"/>
        <bgColor indexed="64"/>
      </patternFill>
    </fill>
  </fills>
  <borders count="72">
    <border>
      <left/>
      <right/>
      <top/>
      <bottom/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2" tint="-0.249977111117893"/>
      </left>
      <right/>
      <top/>
      <bottom/>
      <diagonal/>
    </border>
    <border>
      <left/>
      <right style="thin">
        <color theme="2" tint="-0.249977111117893"/>
      </right>
      <top/>
      <bottom/>
      <diagonal/>
    </border>
    <border>
      <left style="thin">
        <color theme="2" tint="-0.249977111117893"/>
      </left>
      <right/>
      <top/>
      <bottom style="thin">
        <color theme="2" tint="-0.249977111117893"/>
      </bottom>
      <diagonal/>
    </border>
    <border>
      <left/>
      <right style="thin">
        <color theme="2" tint="-0.249977111117893"/>
      </right>
      <top/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0"/>
      </left>
      <right style="thin">
        <color theme="0"/>
      </right>
      <top style="thin">
        <color theme="2" tint="-0.2499465926084170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0.2499465926084170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2" tint="-0.24994659260841701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2" tint="-0.24994659260841701"/>
      </left>
      <right style="thin">
        <color theme="0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0"/>
      </left>
      <right style="thin">
        <color theme="0"/>
      </right>
      <top style="thin">
        <color theme="2" tint="-0.24994659260841701"/>
      </top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 style="thin">
        <color theme="0"/>
      </right>
      <top style="thin">
        <color theme="2" tint="-0.24994659260841701"/>
      </top>
      <bottom style="thin">
        <color theme="0"/>
      </bottom>
      <diagonal/>
    </border>
    <border>
      <left style="thin">
        <color theme="0"/>
      </left>
      <right style="thin">
        <color theme="2" tint="-0.24994659260841701"/>
      </right>
      <top style="thin">
        <color theme="2" tint="-0.24994659260841701"/>
      </top>
      <bottom style="thin">
        <color theme="0"/>
      </bottom>
      <diagonal/>
    </border>
    <border>
      <left style="thin">
        <color theme="0"/>
      </left>
      <right style="thin">
        <color theme="2" tint="-0.2499465926084170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2" tint="-0.24994659260841701"/>
      </right>
      <top style="thin">
        <color theme="0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/>
      <diagonal/>
    </border>
    <border>
      <left style="thin">
        <color theme="2" tint="-0.24994659260841701"/>
      </left>
      <right style="thin">
        <color theme="2" tint="-0.24994659260841701"/>
      </right>
      <top/>
      <bottom/>
      <diagonal/>
    </border>
    <border>
      <left style="thin">
        <color theme="2" tint="-0.24994659260841701"/>
      </left>
      <right style="thin">
        <color theme="2" tint="-0.24994659260841701"/>
      </right>
      <top/>
      <bottom style="thin">
        <color theme="2" tint="-0.2499465926084170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/>
      </left>
      <right/>
      <top style="thin">
        <color theme="2" tint="-0.24994659260841701"/>
      </top>
      <bottom style="thin">
        <color theme="0"/>
      </bottom>
      <diagonal/>
    </border>
    <border>
      <left/>
      <right/>
      <top style="thin">
        <color theme="2" tint="-0.24994659260841701"/>
      </top>
      <bottom style="thin">
        <color theme="0"/>
      </bottom>
      <diagonal/>
    </border>
    <border>
      <left style="thin">
        <color theme="2" tint="-0.24994659260841701"/>
      </left>
      <right style="thin">
        <color rgb="FFECECE7"/>
      </right>
      <top style="thin">
        <color theme="2" tint="-0.24994659260841701"/>
      </top>
      <bottom style="thin">
        <color theme="0"/>
      </bottom>
      <diagonal/>
    </border>
    <border>
      <left style="thin">
        <color rgb="FFECECE7"/>
      </left>
      <right style="thin">
        <color rgb="FFECECE7"/>
      </right>
      <top style="thin">
        <color theme="2" tint="-0.24994659260841701"/>
      </top>
      <bottom style="thin">
        <color theme="0"/>
      </bottom>
      <diagonal/>
    </border>
    <border>
      <left style="thin">
        <color rgb="FFECECE7"/>
      </left>
      <right style="thin">
        <color theme="0"/>
      </right>
      <top style="thin">
        <color theme="2" tint="-0.24994659260841701"/>
      </top>
      <bottom style="thin">
        <color theme="0"/>
      </bottom>
      <diagonal/>
    </border>
    <border>
      <left style="thin">
        <color theme="2" tint="-0.24994659260841701"/>
      </left>
      <right style="thin">
        <color rgb="FFECECE7"/>
      </right>
      <top style="thin">
        <color theme="0"/>
      </top>
      <bottom style="thin">
        <color theme="0"/>
      </bottom>
      <diagonal/>
    </border>
    <border>
      <left style="thin">
        <color rgb="FFECECE7"/>
      </left>
      <right style="thin">
        <color rgb="FFECECE7"/>
      </right>
      <top style="thin">
        <color theme="0"/>
      </top>
      <bottom style="thin">
        <color theme="0"/>
      </bottom>
      <diagonal/>
    </border>
    <border>
      <left style="thin">
        <color rgb="FFECECE7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2" tint="-0.24994659260841701"/>
      </left>
      <right style="thin">
        <color rgb="FFECECE7"/>
      </right>
      <top style="thin">
        <color theme="0"/>
      </top>
      <bottom style="thin">
        <color theme="2" tint="-0.24994659260841701"/>
      </bottom>
      <diagonal/>
    </border>
    <border>
      <left style="thin">
        <color rgb="FFECECE7"/>
      </left>
      <right style="thin">
        <color rgb="FFECECE7"/>
      </right>
      <top style="thin">
        <color theme="0"/>
      </top>
      <bottom style="thin">
        <color theme="2" tint="-0.24994659260841701"/>
      </bottom>
      <diagonal/>
    </border>
    <border>
      <left style="thin">
        <color rgb="FFECECE7"/>
      </left>
      <right style="thin">
        <color theme="0"/>
      </right>
      <top style="thin">
        <color theme="0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rgb="FFECECE7"/>
      </right>
      <top style="thin">
        <color theme="2" tint="-0.24994659260841701"/>
      </top>
      <bottom style="thin">
        <color rgb="FFECECE7"/>
      </bottom>
      <diagonal/>
    </border>
    <border>
      <left style="thin">
        <color rgb="FFECECE7"/>
      </left>
      <right style="thin">
        <color rgb="FFECECE7"/>
      </right>
      <top style="thin">
        <color theme="2" tint="-0.24994659260841701"/>
      </top>
      <bottom style="thin">
        <color rgb="FFECECE7"/>
      </bottom>
      <diagonal/>
    </border>
    <border>
      <left style="thin">
        <color rgb="FFECECE7"/>
      </left>
      <right style="thin">
        <color theme="2" tint="-0.24994659260841701"/>
      </right>
      <top style="thin">
        <color theme="2" tint="-0.24994659260841701"/>
      </top>
      <bottom style="thin">
        <color rgb="FFECECE7"/>
      </bottom>
      <diagonal/>
    </border>
    <border>
      <left style="thin">
        <color theme="2" tint="-0.24994659260841701"/>
      </left>
      <right style="thin">
        <color rgb="FFECECE7"/>
      </right>
      <top style="thin">
        <color rgb="FFECECE7"/>
      </top>
      <bottom style="thin">
        <color rgb="FFECECE7"/>
      </bottom>
      <diagonal/>
    </border>
    <border>
      <left style="thin">
        <color rgb="FFECECE7"/>
      </left>
      <right style="thin">
        <color rgb="FFECECE7"/>
      </right>
      <top style="thin">
        <color rgb="FFECECE7"/>
      </top>
      <bottom style="thin">
        <color rgb="FFECECE7"/>
      </bottom>
      <diagonal/>
    </border>
    <border>
      <left style="thin">
        <color rgb="FFECECE7"/>
      </left>
      <right style="thin">
        <color theme="2" tint="-0.24994659260841701"/>
      </right>
      <top style="thin">
        <color rgb="FFECECE7"/>
      </top>
      <bottom style="thin">
        <color rgb="FFECECE7"/>
      </bottom>
      <diagonal/>
    </border>
    <border>
      <left style="thin">
        <color theme="2" tint="-0.24994659260841701"/>
      </left>
      <right style="thin">
        <color rgb="FFECECE7"/>
      </right>
      <top style="thin">
        <color rgb="FFECECE7"/>
      </top>
      <bottom style="thin">
        <color indexed="64"/>
      </bottom>
      <diagonal/>
    </border>
    <border>
      <left style="thin">
        <color rgb="FFECECE7"/>
      </left>
      <right style="thin">
        <color rgb="FFECECE7"/>
      </right>
      <top style="thin">
        <color rgb="FFECECE7"/>
      </top>
      <bottom style="thin">
        <color indexed="64"/>
      </bottom>
      <diagonal/>
    </border>
    <border>
      <left style="thin">
        <color rgb="FFECECE7"/>
      </left>
      <right style="thin">
        <color theme="2" tint="-0.24994659260841701"/>
      </right>
      <top style="thin">
        <color rgb="FFECECE7"/>
      </top>
      <bottom style="thin">
        <color indexed="64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499984740745262"/>
      </left>
      <right style="thin">
        <color rgb="FFECECE7"/>
      </right>
      <top style="thin">
        <color theme="2" tint="-0.499984740745262"/>
      </top>
      <bottom style="thin">
        <color rgb="FFECECE7"/>
      </bottom>
      <diagonal/>
    </border>
    <border>
      <left style="thin">
        <color rgb="FFECECE7"/>
      </left>
      <right style="thin">
        <color rgb="FFECECE7"/>
      </right>
      <top style="thin">
        <color theme="2" tint="-0.499984740745262"/>
      </top>
      <bottom style="thin">
        <color rgb="FFECECE7"/>
      </bottom>
      <diagonal/>
    </border>
    <border>
      <left style="thin">
        <color rgb="FFECECE7"/>
      </left>
      <right style="thin">
        <color theme="2" tint="-0.499984740745262"/>
      </right>
      <top style="thin">
        <color theme="2" tint="-0.499984740745262"/>
      </top>
      <bottom style="thin">
        <color rgb="FFECECE7"/>
      </bottom>
      <diagonal/>
    </border>
    <border>
      <left style="thin">
        <color theme="2" tint="-0.499984740745262"/>
      </left>
      <right style="thin">
        <color rgb="FFECECE7"/>
      </right>
      <top style="thin">
        <color rgb="FFECECE7"/>
      </top>
      <bottom style="thin">
        <color rgb="FFECECE7"/>
      </bottom>
      <diagonal/>
    </border>
    <border>
      <left style="thin">
        <color rgb="FFECECE7"/>
      </left>
      <right style="thin">
        <color theme="2" tint="-0.499984740745262"/>
      </right>
      <top style="thin">
        <color rgb="FFECECE7"/>
      </top>
      <bottom style="thin">
        <color rgb="FFECECE7"/>
      </bottom>
      <diagonal/>
    </border>
    <border>
      <left style="thin">
        <color theme="2" tint="-0.499984740745262"/>
      </left>
      <right style="thin">
        <color rgb="FFECECE7"/>
      </right>
      <top style="thin">
        <color rgb="FFECECE7"/>
      </top>
      <bottom style="thin">
        <color theme="2" tint="-0.499984740745262"/>
      </bottom>
      <diagonal/>
    </border>
    <border>
      <left style="thin">
        <color rgb="FFECECE7"/>
      </left>
      <right style="thin">
        <color rgb="FFECECE7"/>
      </right>
      <top style="thin">
        <color rgb="FFECECE7"/>
      </top>
      <bottom style="thin">
        <color theme="2" tint="-0.499984740745262"/>
      </bottom>
      <diagonal/>
    </border>
    <border>
      <left style="thin">
        <color rgb="FFECECE7"/>
      </left>
      <right style="thin">
        <color theme="2" tint="-0.499984740745262"/>
      </right>
      <top style="thin">
        <color rgb="FFECECE7"/>
      </top>
      <bottom style="thin">
        <color theme="2" tint="-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2" tint="-0.24994659260841701"/>
      </bottom>
      <diagonal/>
    </border>
    <border>
      <left style="thin">
        <color theme="2" tint="-0.24994659260841701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/>
      <top/>
      <bottom style="thin">
        <color theme="2" tint="-0.2499465926084170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</borders>
  <cellStyleXfs count="6">
    <xf numFmtId="0" fontId="0" fillId="0" borderId="0"/>
    <xf numFmtId="0" fontId="23" fillId="0" borderId="0"/>
    <xf numFmtId="0" fontId="34" fillId="0" borderId="0"/>
    <xf numFmtId="0" fontId="1" fillId="0" borderId="0"/>
    <xf numFmtId="0" fontId="41" fillId="0" borderId="0"/>
    <xf numFmtId="0" fontId="1" fillId="0" borderId="0"/>
  </cellStyleXfs>
  <cellXfs count="645">
    <xf numFmtId="0" fontId="0" fillId="0" borderId="0" xfId="0"/>
    <xf numFmtId="0" fontId="1" fillId="0" borderId="0" xfId="0" applyFont="1"/>
    <xf numFmtId="0" fontId="3" fillId="0" borderId="0" xfId="0" applyFont="1" applyAlignment="1"/>
    <xf numFmtId="0" fontId="1" fillId="0" borderId="0" xfId="0" applyFont="1" applyAlignment="1"/>
    <xf numFmtId="0" fontId="1" fillId="0" borderId="0" xfId="0" applyFont="1" applyBorder="1" applyAlignment="1"/>
    <xf numFmtId="0" fontId="5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11" fillId="0" borderId="0" xfId="0" applyFont="1" applyFill="1"/>
    <xf numFmtId="0" fontId="1" fillId="2" borderId="0" xfId="0" applyFont="1" applyFill="1" applyAlignment="1"/>
    <xf numFmtId="0" fontId="1" fillId="0" borderId="0" xfId="0" applyFont="1" applyFill="1"/>
    <xf numFmtId="0" fontId="1" fillId="2" borderId="0" xfId="0" applyFont="1" applyFill="1"/>
    <xf numFmtId="0" fontId="1" fillId="0" borderId="0" xfId="0" applyFont="1" applyFill="1" applyBorder="1"/>
    <xf numFmtId="3" fontId="9" fillId="0" borderId="0" xfId="0" applyNumberFormat="1" applyFont="1" applyFill="1" applyBorder="1" applyAlignment="1">
      <alignment horizontal="center"/>
    </xf>
    <xf numFmtId="3" fontId="8" fillId="0" borderId="0" xfId="0" applyNumberFormat="1" applyFont="1" applyFill="1" applyBorder="1" applyAlignment="1">
      <alignment horizontal="center" wrapText="1"/>
    </xf>
    <xf numFmtId="0" fontId="14" fillId="0" borderId="0" xfId="0" applyFont="1" applyFill="1" applyBorder="1" applyAlignment="1">
      <alignment horizontal="left" wrapText="1" indent="2"/>
    </xf>
    <xf numFmtId="3" fontId="7" fillId="0" borderId="0" xfId="0" applyNumberFormat="1" applyFont="1" applyFill="1" applyBorder="1" applyAlignment="1">
      <alignment horizontal="center" wrapText="1"/>
    </xf>
    <xf numFmtId="0" fontId="8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left" indent="2"/>
    </xf>
    <xf numFmtId="3" fontId="10" fillId="0" borderId="0" xfId="0" applyNumberFormat="1" applyFont="1" applyFill="1" applyBorder="1" applyAlignment="1">
      <alignment horizontal="center"/>
    </xf>
    <xf numFmtId="165" fontId="14" fillId="0" borderId="0" xfId="0" applyNumberFormat="1" applyFont="1" applyFill="1" applyBorder="1" applyAlignment="1">
      <alignment horizontal="left" wrapText="1" indent="2"/>
    </xf>
    <xf numFmtId="0" fontId="1" fillId="0" borderId="0" xfId="0" applyFont="1" applyBorder="1"/>
    <xf numFmtId="164" fontId="7" fillId="0" borderId="0" xfId="0" applyNumberFormat="1" applyFont="1" applyFill="1" applyBorder="1" applyAlignment="1">
      <alignment horizontal="left" indent="2"/>
    </xf>
    <xf numFmtId="3" fontId="8" fillId="3" borderId="3" xfId="0" applyNumberFormat="1" applyFont="1" applyFill="1" applyBorder="1" applyAlignment="1">
      <alignment horizontal="center" wrapText="1"/>
    </xf>
    <xf numFmtId="3" fontId="8" fillId="0" borderId="3" xfId="0" applyNumberFormat="1" applyFont="1" applyBorder="1" applyAlignment="1">
      <alignment horizontal="center" wrapText="1"/>
    </xf>
    <xf numFmtId="4" fontId="14" fillId="0" borderId="0" xfId="0" applyNumberFormat="1" applyFont="1" applyFill="1" applyBorder="1" applyAlignment="1">
      <alignment horizontal="left" wrapText="1" indent="2"/>
    </xf>
    <xf numFmtId="0" fontId="6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/>
    <xf numFmtId="165" fontId="9" fillId="0" borderId="0" xfId="0" applyNumberFormat="1" applyFont="1" applyFill="1" applyBorder="1" applyAlignment="1">
      <alignment horizontal="left" indent="2"/>
    </xf>
    <xf numFmtId="0" fontId="0" fillId="0" borderId="0" xfId="0" applyFill="1" applyBorder="1"/>
    <xf numFmtId="0" fontId="9" fillId="0" borderId="0" xfId="0" applyFont="1" applyFill="1" applyBorder="1" applyAlignment="1">
      <alignment horizontal="left" indent="2"/>
    </xf>
    <xf numFmtId="0" fontId="3" fillId="0" borderId="0" xfId="0" applyFont="1" applyBorder="1" applyAlignment="1"/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1" fillId="2" borderId="0" xfId="0" applyFont="1" applyFill="1" applyBorder="1"/>
    <xf numFmtId="0" fontId="2" fillId="0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/>
    <xf numFmtId="0" fontId="1" fillId="0" borderId="0" xfId="0" applyFont="1" applyFill="1" applyBorder="1" applyAlignment="1"/>
    <xf numFmtId="0" fontId="8" fillId="0" borderId="0" xfId="0" applyFont="1" applyBorder="1" applyAlignment="1">
      <alignment horizontal="center"/>
    </xf>
    <xf numFmtId="3" fontId="8" fillId="0" borderId="0" xfId="0" applyNumberFormat="1" applyFont="1" applyBorder="1" applyAlignment="1">
      <alignment horizontal="center" wrapText="1"/>
    </xf>
    <xf numFmtId="0" fontId="12" fillId="2" borderId="0" xfId="0" applyFont="1" applyFill="1" applyAlignment="1">
      <alignment vertical="top" wrapText="1"/>
    </xf>
    <xf numFmtId="0" fontId="0" fillId="4" borderId="14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9" fillId="0" borderId="0" xfId="0" applyFont="1" applyBorder="1" applyAlignment="1">
      <alignment horizontal="center" vertical="center"/>
    </xf>
    <xf numFmtId="0" fontId="0" fillId="8" borderId="0" xfId="0" applyFill="1" applyAlignment="1">
      <alignment horizontal="left"/>
    </xf>
    <xf numFmtId="0" fontId="0" fillId="8" borderId="0" xfId="0" applyFill="1" applyAlignment="1">
      <alignment horizontal="center"/>
    </xf>
    <xf numFmtId="0" fontId="5" fillId="8" borderId="0" xfId="0" applyFont="1" applyFill="1" applyAlignment="1">
      <alignment horizontal="center"/>
    </xf>
    <xf numFmtId="2" fontId="0" fillId="8" borderId="0" xfId="0" applyNumberFormat="1" applyFill="1" applyAlignment="1">
      <alignment horizontal="center"/>
    </xf>
    <xf numFmtId="1" fontId="0" fillId="8" borderId="0" xfId="0" applyNumberFormat="1" applyFill="1"/>
    <xf numFmtId="164" fontId="0" fillId="8" borderId="0" xfId="0" applyNumberFormat="1" applyFill="1"/>
    <xf numFmtId="166" fontId="0" fillId="8" borderId="0" xfId="0" applyNumberFormat="1" applyFill="1"/>
    <xf numFmtId="0" fontId="0" fillId="8" borderId="17" xfId="0" applyFill="1" applyBorder="1"/>
    <xf numFmtId="0" fontId="0" fillId="8" borderId="0" xfId="0" applyFill="1" applyBorder="1"/>
    <xf numFmtId="0" fontId="0" fillId="0" borderId="0" xfId="0" applyAlignment="1">
      <alignment horizontal="left"/>
    </xf>
    <xf numFmtId="2" fontId="0" fillId="0" borderId="0" xfId="0" applyNumberFormat="1" applyAlignment="1">
      <alignment horizontal="center"/>
    </xf>
    <xf numFmtId="1" fontId="0" fillId="0" borderId="0" xfId="0" applyNumberFormat="1"/>
    <xf numFmtId="164" fontId="0" fillId="0" borderId="0" xfId="0" applyNumberFormat="1"/>
    <xf numFmtId="166" fontId="0" fillId="0" borderId="0" xfId="0" applyNumberFormat="1"/>
    <xf numFmtId="0" fontId="15" fillId="0" borderId="0" xfId="0" applyFont="1" applyAlignment="1">
      <alignment horizontal="left"/>
    </xf>
    <xf numFmtId="4" fontId="24" fillId="7" borderId="19" xfId="1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4" fontId="24" fillId="7" borderId="20" xfId="1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0" fontId="0" fillId="0" borderId="0" xfId="0" applyFill="1" applyAlignment="1">
      <alignment vertical="center"/>
    </xf>
    <xf numFmtId="0" fontId="27" fillId="3" borderId="18" xfId="1" applyFont="1" applyFill="1" applyBorder="1" applyAlignment="1">
      <alignment horizontal="left" vertical="center"/>
    </xf>
    <xf numFmtId="3" fontId="27" fillId="3" borderId="18" xfId="1" applyNumberFormat="1" applyFont="1" applyFill="1" applyBorder="1" applyAlignment="1">
      <alignment horizontal="center" vertical="center"/>
    </xf>
    <xf numFmtId="2" fontId="28" fillId="3" borderId="18" xfId="1" applyNumberFormat="1" applyFont="1" applyFill="1" applyBorder="1" applyAlignment="1">
      <alignment horizontal="center" vertical="center"/>
    </xf>
    <xf numFmtId="3" fontId="29" fillId="3" borderId="18" xfId="1" applyNumberFormat="1" applyFont="1" applyFill="1" applyBorder="1" applyAlignment="1">
      <alignment horizontal="center" vertical="center"/>
    </xf>
    <xf numFmtId="1" fontId="29" fillId="3" borderId="18" xfId="1" applyNumberFormat="1" applyFont="1" applyFill="1" applyBorder="1" applyAlignment="1">
      <alignment horizontal="center" vertical="center"/>
    </xf>
    <xf numFmtId="164" fontId="29" fillId="3" borderId="18" xfId="1" applyNumberFormat="1" applyFont="1" applyFill="1" applyBorder="1" applyAlignment="1">
      <alignment horizontal="center" vertical="center"/>
    </xf>
    <xf numFmtId="165" fontId="29" fillId="3" borderId="18" xfId="1" applyNumberFormat="1" applyFont="1" applyFill="1" applyBorder="1" applyAlignment="1">
      <alignment horizontal="center" vertical="center"/>
    </xf>
    <xf numFmtId="49" fontId="30" fillId="3" borderId="18" xfId="0" applyNumberFormat="1" applyFont="1" applyFill="1" applyBorder="1" applyAlignment="1">
      <alignment horizontal="center" vertical="center" wrapText="1"/>
    </xf>
    <xf numFmtId="166" fontId="29" fillId="3" borderId="18" xfId="1" applyNumberFormat="1" applyFont="1" applyFill="1" applyBorder="1" applyAlignment="1">
      <alignment horizontal="center" vertical="center"/>
    </xf>
    <xf numFmtId="0" fontId="27" fillId="8" borderId="18" xfId="1" applyFont="1" applyFill="1" applyBorder="1" applyAlignment="1">
      <alignment horizontal="left" vertical="center"/>
    </xf>
    <xf numFmtId="3" fontId="27" fillId="8" borderId="18" xfId="1" applyNumberFormat="1" applyFont="1" applyFill="1" applyBorder="1" applyAlignment="1">
      <alignment horizontal="center" vertical="center"/>
    </xf>
    <xf numFmtId="2" fontId="28" fillId="0" borderId="18" xfId="1" applyNumberFormat="1" applyFont="1" applyFill="1" applyBorder="1" applyAlignment="1">
      <alignment horizontal="center" vertical="center"/>
    </xf>
    <xf numFmtId="2" fontId="28" fillId="8" borderId="18" xfId="1" applyNumberFormat="1" applyFont="1" applyFill="1" applyBorder="1" applyAlignment="1">
      <alignment horizontal="center" vertical="center"/>
    </xf>
    <xf numFmtId="3" fontId="29" fillId="8" borderId="18" xfId="1" applyNumberFormat="1" applyFont="1" applyFill="1" applyBorder="1" applyAlignment="1">
      <alignment horizontal="center" vertical="center"/>
    </xf>
    <xf numFmtId="1" fontId="29" fillId="8" borderId="18" xfId="1" applyNumberFormat="1" applyFont="1" applyFill="1" applyBorder="1" applyAlignment="1">
      <alignment horizontal="center" vertical="center"/>
    </xf>
    <xf numFmtId="164" fontId="29" fillId="8" borderId="18" xfId="1" applyNumberFormat="1" applyFont="1" applyFill="1" applyBorder="1" applyAlignment="1">
      <alignment horizontal="center" vertical="center"/>
    </xf>
    <xf numFmtId="165" fontId="29" fillId="8" borderId="18" xfId="1" applyNumberFormat="1" applyFont="1" applyFill="1" applyBorder="1" applyAlignment="1">
      <alignment horizontal="center" vertical="center"/>
    </xf>
    <xf numFmtId="49" fontId="30" fillId="8" borderId="18" xfId="0" applyNumberFormat="1" applyFont="1" applyFill="1" applyBorder="1" applyAlignment="1">
      <alignment horizontal="center" vertical="center" wrapText="1"/>
    </xf>
    <xf numFmtId="166" fontId="29" fillId="8" borderId="18" xfId="1" applyNumberFormat="1" applyFont="1" applyFill="1" applyBorder="1" applyAlignment="1">
      <alignment horizontal="center" vertical="center"/>
    </xf>
    <xf numFmtId="3" fontId="29" fillId="0" borderId="18" xfId="1" applyNumberFormat="1" applyFont="1" applyFill="1" applyBorder="1" applyAlignment="1">
      <alignment horizontal="center" vertical="center"/>
    </xf>
    <xf numFmtId="1" fontId="29" fillId="0" borderId="18" xfId="1" applyNumberFormat="1" applyFont="1" applyFill="1" applyBorder="1" applyAlignment="1">
      <alignment horizontal="center" vertical="center"/>
    </xf>
    <xf numFmtId="164" fontId="29" fillId="0" borderId="18" xfId="1" applyNumberFormat="1" applyFont="1" applyFill="1" applyBorder="1" applyAlignment="1">
      <alignment horizontal="center" vertical="center"/>
    </xf>
    <xf numFmtId="49" fontId="29" fillId="0" borderId="18" xfId="1" applyNumberFormat="1" applyFont="1" applyFill="1" applyBorder="1" applyAlignment="1">
      <alignment horizontal="center" vertical="center"/>
    </xf>
    <xf numFmtId="49" fontId="30" fillId="0" borderId="18" xfId="0" applyNumberFormat="1" applyFont="1" applyFill="1" applyBorder="1" applyAlignment="1">
      <alignment horizontal="center" vertical="center" wrapText="1"/>
    </xf>
    <xf numFmtId="166" fontId="29" fillId="0" borderId="18" xfId="1" applyNumberFormat="1" applyFont="1" applyFill="1" applyBorder="1" applyAlignment="1">
      <alignment horizontal="center" vertical="center"/>
    </xf>
    <xf numFmtId="165" fontId="29" fillId="0" borderId="18" xfId="1" applyNumberFormat="1" applyFont="1" applyFill="1" applyBorder="1" applyAlignment="1">
      <alignment horizontal="center" vertical="center"/>
    </xf>
    <xf numFmtId="0" fontId="27" fillId="3" borderId="18" xfId="1" applyFont="1" applyFill="1" applyBorder="1" applyAlignment="1">
      <alignment horizontal="center" vertical="center"/>
    </xf>
    <xf numFmtId="1" fontId="27" fillId="3" borderId="18" xfId="0" applyNumberFormat="1" applyFont="1" applyFill="1" applyBorder="1" applyAlignment="1">
      <alignment horizontal="center" vertical="center"/>
    </xf>
    <xf numFmtId="164" fontId="27" fillId="3" borderId="18" xfId="0" applyNumberFormat="1" applyFont="1" applyFill="1" applyBorder="1" applyAlignment="1">
      <alignment horizontal="center" vertical="center"/>
    </xf>
    <xf numFmtId="4" fontId="27" fillId="3" borderId="18" xfId="0" applyNumberFormat="1" applyFont="1" applyFill="1" applyBorder="1" applyAlignment="1">
      <alignment horizontal="center" vertical="center"/>
    </xf>
    <xf numFmtId="49" fontId="27" fillId="3" borderId="18" xfId="0" applyNumberFormat="1" applyFont="1" applyFill="1" applyBorder="1" applyAlignment="1">
      <alignment horizontal="center" vertical="center"/>
    </xf>
    <xf numFmtId="166" fontId="27" fillId="3" borderId="18" xfId="0" applyNumberFormat="1" applyFont="1" applyFill="1" applyBorder="1" applyAlignment="1">
      <alignment horizontal="center" vertical="center"/>
    </xf>
    <xf numFmtId="0" fontId="27" fillId="8" borderId="18" xfId="1" applyFont="1" applyFill="1" applyBorder="1" applyAlignment="1">
      <alignment horizontal="center" vertical="center"/>
    </xf>
    <xf numFmtId="1" fontId="27" fillId="8" borderId="18" xfId="0" applyNumberFormat="1" applyFont="1" applyFill="1" applyBorder="1" applyAlignment="1">
      <alignment horizontal="center" vertical="center"/>
    </xf>
    <xf numFmtId="164" fontId="27" fillId="8" borderId="18" xfId="0" applyNumberFormat="1" applyFont="1" applyFill="1" applyBorder="1" applyAlignment="1">
      <alignment horizontal="center" vertical="center"/>
    </xf>
    <xf numFmtId="4" fontId="27" fillId="8" borderId="18" xfId="0" applyNumberFormat="1" applyFont="1" applyFill="1" applyBorder="1" applyAlignment="1">
      <alignment horizontal="center" vertical="center"/>
    </xf>
    <xf numFmtId="166" fontId="27" fillId="8" borderId="18" xfId="0" applyNumberFormat="1" applyFont="1" applyFill="1" applyBorder="1" applyAlignment="1">
      <alignment horizontal="center" vertical="center"/>
    </xf>
    <xf numFmtId="0" fontId="27" fillId="0" borderId="18" xfId="1" applyFont="1" applyFill="1" applyBorder="1" applyAlignment="1">
      <alignment horizontal="left" vertical="center"/>
    </xf>
    <xf numFmtId="3" fontId="27" fillId="0" borderId="18" xfId="1" applyNumberFormat="1" applyFont="1" applyFill="1" applyBorder="1" applyAlignment="1">
      <alignment horizontal="center" vertical="center"/>
    </xf>
    <xf numFmtId="0" fontId="27" fillId="0" borderId="18" xfId="1" applyFont="1" applyFill="1" applyBorder="1" applyAlignment="1">
      <alignment horizontal="center" vertical="center"/>
    </xf>
    <xf numFmtId="1" fontId="27" fillId="0" borderId="18" xfId="0" applyNumberFormat="1" applyFont="1" applyFill="1" applyBorder="1" applyAlignment="1">
      <alignment horizontal="center" vertical="center"/>
    </xf>
    <xf numFmtId="164" fontId="27" fillId="0" borderId="18" xfId="0" applyNumberFormat="1" applyFont="1" applyFill="1" applyBorder="1" applyAlignment="1">
      <alignment horizontal="center" vertical="center"/>
    </xf>
    <xf numFmtId="49" fontId="27" fillId="0" borderId="18" xfId="0" applyNumberFormat="1" applyFont="1" applyFill="1" applyBorder="1" applyAlignment="1">
      <alignment horizontal="center" vertical="center"/>
    </xf>
    <xf numFmtId="166" fontId="27" fillId="0" borderId="18" xfId="0" applyNumberFormat="1" applyFont="1" applyFill="1" applyBorder="1" applyAlignment="1">
      <alignment horizontal="center" vertical="center"/>
    </xf>
    <xf numFmtId="0" fontId="27" fillId="3" borderId="19" xfId="1" applyFont="1" applyFill="1" applyBorder="1" applyAlignment="1">
      <alignment horizontal="left" vertical="center"/>
    </xf>
    <xf numFmtId="3" fontId="27" fillId="3" borderId="19" xfId="1" applyNumberFormat="1" applyFont="1" applyFill="1" applyBorder="1" applyAlignment="1">
      <alignment horizontal="center" vertical="center"/>
    </xf>
    <xf numFmtId="2" fontId="28" fillId="3" borderId="19" xfId="1" applyNumberFormat="1" applyFont="1" applyFill="1" applyBorder="1" applyAlignment="1">
      <alignment horizontal="center" vertical="center"/>
    </xf>
    <xf numFmtId="0" fontId="27" fillId="3" borderId="19" xfId="1" applyFont="1" applyFill="1" applyBorder="1" applyAlignment="1">
      <alignment horizontal="center" vertical="center"/>
    </xf>
    <xf numFmtId="1" fontId="27" fillId="3" borderId="19" xfId="0" applyNumberFormat="1" applyFont="1" applyFill="1" applyBorder="1" applyAlignment="1">
      <alignment horizontal="center" vertical="center"/>
    </xf>
    <xf numFmtId="164" fontId="27" fillId="3" borderId="19" xfId="0" applyNumberFormat="1" applyFont="1" applyFill="1" applyBorder="1" applyAlignment="1">
      <alignment horizontal="center" vertical="center"/>
    </xf>
    <xf numFmtId="4" fontId="27" fillId="3" borderId="19" xfId="0" applyNumberFormat="1" applyFont="1" applyFill="1" applyBorder="1" applyAlignment="1">
      <alignment horizontal="center" vertical="center"/>
    </xf>
    <xf numFmtId="166" fontId="27" fillId="3" borderId="19" xfId="0" applyNumberFormat="1" applyFont="1" applyFill="1" applyBorder="1" applyAlignment="1">
      <alignment horizontal="center" vertical="center"/>
    </xf>
    <xf numFmtId="4" fontId="27" fillId="3" borderId="2" xfId="0" applyNumberFormat="1" applyFont="1" applyFill="1" applyBorder="1" applyAlignment="1">
      <alignment horizontal="center" vertical="center"/>
    </xf>
    <xf numFmtId="166" fontId="27" fillId="3" borderId="2" xfId="0" applyNumberFormat="1" applyFont="1" applyFill="1" applyBorder="1" applyAlignment="1">
      <alignment horizontal="center" vertical="center"/>
    </xf>
    <xf numFmtId="3" fontId="19" fillId="3" borderId="18" xfId="1" applyNumberFormat="1" applyFont="1" applyFill="1" applyBorder="1" applyAlignment="1">
      <alignment horizontal="center" vertical="center"/>
    </xf>
    <xf numFmtId="0" fontId="19" fillId="8" borderId="18" xfId="1" applyFont="1" applyFill="1" applyBorder="1" applyAlignment="1">
      <alignment horizontal="left" vertical="center"/>
    </xf>
    <xf numFmtId="3" fontId="19" fillId="8" borderId="18" xfId="1" applyNumberFormat="1" applyFont="1" applyFill="1" applyBorder="1" applyAlignment="1">
      <alignment horizontal="center" vertical="center"/>
    </xf>
    <xf numFmtId="3" fontId="19" fillId="0" borderId="18" xfId="1" applyNumberFormat="1" applyFont="1" applyFill="1" applyBorder="1" applyAlignment="1">
      <alignment horizontal="center" vertical="center"/>
    </xf>
    <xf numFmtId="0" fontId="26" fillId="8" borderId="0" xfId="0" applyFont="1" applyFill="1" applyBorder="1" applyAlignment="1">
      <alignment horizontal="left" indent="1"/>
    </xf>
    <xf numFmtId="4" fontId="27" fillId="0" borderId="18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left"/>
    </xf>
    <xf numFmtId="3" fontId="29" fillId="0" borderId="18" xfId="1" applyNumberFormat="1" applyFont="1" applyFill="1" applyBorder="1" applyAlignment="1">
      <alignment horizontal="left" vertical="center"/>
    </xf>
    <xf numFmtId="0" fontId="29" fillId="0" borderId="18" xfId="1" applyNumberFormat="1" applyFont="1" applyFill="1" applyBorder="1" applyAlignment="1">
      <alignment horizontal="center" vertical="center"/>
    </xf>
    <xf numFmtId="3" fontId="29" fillId="3" borderId="18" xfId="1" applyNumberFormat="1" applyFont="1" applyFill="1" applyBorder="1" applyAlignment="1">
      <alignment horizontal="left" vertical="center"/>
    </xf>
    <xf numFmtId="0" fontId="29" fillId="3" borderId="18" xfId="1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165" fontId="28" fillId="0" borderId="18" xfId="1" applyNumberFormat="1" applyFont="1" applyFill="1" applyBorder="1" applyAlignment="1">
      <alignment horizontal="center" vertical="center"/>
    </xf>
    <xf numFmtId="49" fontId="31" fillId="0" borderId="18" xfId="0" applyNumberFormat="1" applyFont="1" applyFill="1" applyBorder="1" applyAlignment="1">
      <alignment horizontal="center" vertical="center" wrapText="1"/>
    </xf>
    <xf numFmtId="166" fontId="28" fillId="0" borderId="18" xfId="1" applyNumberFormat="1" applyFont="1" applyFill="1" applyBorder="1" applyAlignment="1">
      <alignment horizontal="center" vertical="center"/>
    </xf>
    <xf numFmtId="0" fontId="33" fillId="0" borderId="0" xfId="0" applyFont="1" applyFill="1" applyAlignment="1">
      <alignment vertical="center"/>
    </xf>
    <xf numFmtId="0" fontId="26" fillId="8" borderId="21" xfId="0" applyFont="1" applyFill="1" applyBorder="1" applyAlignment="1">
      <alignment horizontal="center"/>
    </xf>
    <xf numFmtId="2" fontId="26" fillId="8" borderId="21" xfId="0" applyNumberFormat="1" applyFont="1" applyFill="1" applyBorder="1" applyAlignment="1">
      <alignment horizontal="center"/>
    </xf>
    <xf numFmtId="0" fontId="0" fillId="0" borderId="0" xfId="0" applyFill="1" applyBorder="1" applyAlignment="1">
      <alignment vertical="center"/>
    </xf>
    <xf numFmtId="0" fontId="30" fillId="3" borderId="18" xfId="0" applyNumberFormat="1" applyFont="1" applyFill="1" applyBorder="1" applyAlignment="1">
      <alignment horizontal="center" vertical="center" wrapText="1"/>
    </xf>
    <xf numFmtId="0" fontId="30" fillId="0" borderId="18" xfId="0" applyNumberFormat="1" applyFont="1" applyFill="1" applyBorder="1" applyAlignment="1">
      <alignment horizontal="center" vertical="center" wrapText="1"/>
    </xf>
    <xf numFmtId="1" fontId="19" fillId="0" borderId="18" xfId="1" applyNumberFormat="1" applyFont="1" applyFill="1" applyBorder="1" applyAlignment="1">
      <alignment horizontal="center" vertical="center"/>
    </xf>
    <xf numFmtId="0" fontId="19" fillId="0" borderId="18" xfId="1" applyNumberFormat="1" applyFont="1" applyFill="1" applyBorder="1" applyAlignment="1">
      <alignment horizontal="center" vertical="center"/>
    </xf>
    <xf numFmtId="2" fontId="19" fillId="0" borderId="18" xfId="1" applyNumberFormat="1" applyFont="1" applyFill="1" applyBorder="1" applyAlignment="1">
      <alignment horizontal="center" vertical="center"/>
    </xf>
    <xf numFmtId="1" fontId="19" fillId="3" borderId="18" xfId="1" applyNumberFormat="1" applyFont="1" applyFill="1" applyBorder="1" applyAlignment="1">
      <alignment horizontal="center" vertical="center"/>
    </xf>
    <xf numFmtId="0" fontId="19" fillId="3" borderId="18" xfId="1" applyNumberFormat="1" applyFont="1" applyFill="1" applyBorder="1" applyAlignment="1">
      <alignment horizontal="center" vertical="center"/>
    </xf>
    <xf numFmtId="2" fontId="19" fillId="3" borderId="18" xfId="1" applyNumberFormat="1" applyFont="1" applyFill="1" applyBorder="1" applyAlignment="1">
      <alignment horizontal="center" vertical="center"/>
    </xf>
    <xf numFmtId="0" fontId="19" fillId="8" borderId="0" xfId="1" applyFont="1" applyFill="1" applyBorder="1" applyAlignment="1">
      <alignment horizontal="left" vertical="center"/>
    </xf>
    <xf numFmtId="3" fontId="19" fillId="8" borderId="0" xfId="1" applyNumberFormat="1" applyFont="1" applyFill="1" applyBorder="1" applyAlignment="1">
      <alignment horizontal="center" vertical="center"/>
    </xf>
    <xf numFmtId="3" fontId="31" fillId="8" borderId="0" xfId="1" applyNumberFormat="1" applyFont="1" applyFill="1" applyBorder="1" applyAlignment="1">
      <alignment horizontal="center" vertical="center"/>
    </xf>
    <xf numFmtId="2" fontId="19" fillId="8" borderId="0" xfId="1" applyNumberFormat="1" applyFont="1" applyFill="1" applyBorder="1" applyAlignment="1">
      <alignment horizontal="center" vertical="center"/>
    </xf>
    <xf numFmtId="3" fontId="29" fillId="8" borderId="0" xfId="1" applyNumberFormat="1" applyFont="1" applyFill="1" applyBorder="1" applyAlignment="1">
      <alignment horizontal="center" vertical="center"/>
    </xf>
    <xf numFmtId="1" fontId="29" fillId="8" borderId="0" xfId="1" applyNumberFormat="1" applyFont="1" applyFill="1" applyBorder="1" applyAlignment="1">
      <alignment horizontal="center" vertical="center"/>
    </xf>
    <xf numFmtId="164" fontId="29" fillId="8" borderId="0" xfId="1" applyNumberFormat="1" applyFont="1" applyFill="1" applyBorder="1" applyAlignment="1">
      <alignment horizontal="center" vertical="center"/>
    </xf>
    <xf numFmtId="165" fontId="29" fillId="8" borderId="0" xfId="1" applyNumberFormat="1" applyFont="1" applyFill="1" applyBorder="1" applyAlignment="1">
      <alignment horizontal="center" vertical="center"/>
    </xf>
    <xf numFmtId="49" fontId="30" fillId="8" borderId="0" xfId="0" applyNumberFormat="1" applyFont="1" applyFill="1" applyBorder="1" applyAlignment="1">
      <alignment horizontal="center" vertical="center" wrapText="1"/>
    </xf>
    <xf numFmtId="166" fontId="29" fillId="8" borderId="0" xfId="1" applyNumberFormat="1" applyFont="1" applyFill="1" applyBorder="1" applyAlignment="1">
      <alignment horizontal="center" vertical="center"/>
    </xf>
    <xf numFmtId="2" fontId="21" fillId="9" borderId="0" xfId="0" applyNumberFormat="1" applyFont="1" applyFill="1" applyBorder="1" applyAlignment="1">
      <alignment horizontal="left" vertical="center" indent="2"/>
    </xf>
    <xf numFmtId="0" fontId="21" fillId="2" borderId="0" xfId="0" applyFont="1" applyFill="1" applyBorder="1" applyAlignment="1">
      <alignment horizontal="left" vertical="center" indent="2"/>
    </xf>
    <xf numFmtId="0" fontId="19" fillId="0" borderId="0" xfId="1" applyFont="1" applyFill="1" applyBorder="1" applyAlignment="1">
      <alignment horizontal="center" vertical="center"/>
    </xf>
    <xf numFmtId="1" fontId="19" fillId="0" borderId="0" xfId="1" applyNumberFormat="1" applyFont="1" applyFill="1" applyBorder="1" applyAlignment="1">
      <alignment horizontal="center" vertical="center"/>
    </xf>
    <xf numFmtId="164" fontId="19" fillId="0" borderId="0" xfId="1" applyNumberFormat="1" applyFont="1" applyFill="1" applyBorder="1" applyAlignment="1">
      <alignment horizontal="center" vertical="center"/>
    </xf>
    <xf numFmtId="167" fontId="27" fillId="0" borderId="18" xfId="0" applyNumberFormat="1" applyFont="1" applyFill="1" applyBorder="1" applyAlignment="1">
      <alignment horizontal="center" vertical="center"/>
    </xf>
    <xf numFmtId="0" fontId="19" fillId="0" borderId="0" xfId="1" applyFont="1" applyFill="1" applyBorder="1" applyAlignment="1">
      <alignment horizontal="left" vertical="center"/>
    </xf>
    <xf numFmtId="3" fontId="19" fillId="0" borderId="0" xfId="1" applyNumberFormat="1" applyFont="1" applyFill="1" applyBorder="1" applyAlignment="1">
      <alignment horizontal="center" vertical="center"/>
    </xf>
    <xf numFmtId="3" fontId="31" fillId="0" borderId="0" xfId="1" applyNumberFormat="1" applyFont="1" applyFill="1" applyBorder="1" applyAlignment="1">
      <alignment horizontal="center" vertical="center"/>
    </xf>
    <xf numFmtId="2" fontId="19" fillId="0" borderId="0" xfId="1" applyNumberFormat="1" applyFont="1" applyFill="1" applyBorder="1" applyAlignment="1">
      <alignment horizontal="center" vertical="center"/>
    </xf>
    <xf numFmtId="3" fontId="29" fillId="0" borderId="0" xfId="1" applyNumberFormat="1" applyFont="1" applyFill="1" applyBorder="1" applyAlignment="1">
      <alignment horizontal="center" vertical="center"/>
    </xf>
    <xf numFmtId="1" fontId="29" fillId="0" borderId="0" xfId="1" applyNumberFormat="1" applyFont="1" applyFill="1" applyBorder="1" applyAlignment="1">
      <alignment horizontal="center" vertical="center"/>
    </xf>
    <xf numFmtId="164" fontId="29" fillId="0" borderId="0" xfId="1" applyNumberFormat="1" applyFont="1" applyFill="1" applyBorder="1" applyAlignment="1">
      <alignment horizontal="center" vertical="center"/>
    </xf>
    <xf numFmtId="165" fontId="29" fillId="0" borderId="0" xfId="1" applyNumberFormat="1" applyFont="1" applyFill="1" applyBorder="1" applyAlignment="1">
      <alignment horizontal="center" vertical="center"/>
    </xf>
    <xf numFmtId="49" fontId="30" fillId="0" borderId="0" xfId="0" applyNumberFormat="1" applyFont="1" applyFill="1" applyBorder="1" applyAlignment="1">
      <alignment horizontal="center" vertical="center" wrapText="1"/>
    </xf>
    <xf numFmtId="166" fontId="29" fillId="0" borderId="0" xfId="1" applyNumberFormat="1" applyFont="1" applyFill="1" applyBorder="1" applyAlignment="1">
      <alignment horizontal="center" vertical="center"/>
    </xf>
    <xf numFmtId="0" fontId="0" fillId="0" borderId="0" xfId="0" applyBorder="1" applyAlignment="1"/>
    <xf numFmtId="49" fontId="27" fillId="8" borderId="18" xfId="0" applyNumberFormat="1" applyFont="1" applyFill="1" applyBorder="1" applyAlignment="1">
      <alignment horizontal="center" vertical="center"/>
    </xf>
    <xf numFmtId="2" fontId="15" fillId="0" borderId="0" xfId="0" applyNumberFormat="1" applyFont="1" applyAlignment="1">
      <alignment horizontal="left"/>
    </xf>
    <xf numFmtId="0" fontId="19" fillId="0" borderId="18" xfId="1" applyFont="1" applyFill="1" applyBorder="1" applyAlignment="1">
      <alignment horizontal="center" vertical="center"/>
    </xf>
    <xf numFmtId="3" fontId="19" fillId="0" borderId="18" xfId="0" applyNumberFormat="1" applyFont="1" applyFill="1" applyBorder="1" applyAlignment="1">
      <alignment horizontal="center" vertical="center"/>
    </xf>
    <xf numFmtId="4" fontId="19" fillId="0" borderId="18" xfId="0" applyNumberFormat="1" applyFont="1" applyFill="1" applyBorder="1" applyAlignment="1">
      <alignment horizontal="center" vertical="center"/>
    </xf>
    <xf numFmtId="0" fontId="19" fillId="0" borderId="18" xfId="0" applyNumberFormat="1" applyFont="1" applyFill="1" applyBorder="1" applyAlignment="1">
      <alignment horizontal="center" vertical="center"/>
    </xf>
    <xf numFmtId="0" fontId="19" fillId="3" borderId="18" xfId="1" applyFont="1" applyFill="1" applyBorder="1" applyAlignment="1">
      <alignment horizontal="center" vertical="center"/>
    </xf>
    <xf numFmtId="3" fontId="19" fillId="3" borderId="18" xfId="0" applyNumberFormat="1" applyFont="1" applyFill="1" applyBorder="1" applyAlignment="1">
      <alignment horizontal="center" vertical="center"/>
    </xf>
    <xf numFmtId="4" fontId="19" fillId="3" borderId="18" xfId="0" applyNumberFormat="1" applyFont="1" applyFill="1" applyBorder="1" applyAlignment="1">
      <alignment horizontal="center" vertical="center"/>
    </xf>
    <xf numFmtId="0" fontId="19" fillId="3" borderId="18" xfId="0" applyNumberFormat="1" applyFont="1" applyFill="1" applyBorder="1" applyAlignment="1">
      <alignment horizontal="center" vertical="center"/>
    </xf>
    <xf numFmtId="2" fontId="29" fillId="0" borderId="18" xfId="1" applyNumberFormat="1" applyFont="1" applyFill="1" applyBorder="1" applyAlignment="1">
      <alignment horizontal="center" vertical="center"/>
    </xf>
    <xf numFmtId="2" fontId="29" fillId="3" borderId="18" xfId="1" applyNumberFormat="1" applyFont="1" applyFill="1" applyBorder="1" applyAlignment="1">
      <alignment horizontal="center" vertical="center"/>
    </xf>
    <xf numFmtId="2" fontId="29" fillId="0" borderId="0" xfId="1" applyNumberFormat="1" applyFont="1" applyFill="1" applyBorder="1" applyAlignment="1">
      <alignment horizontal="center" vertical="center"/>
    </xf>
    <xf numFmtId="2" fontId="29" fillId="8" borderId="18" xfId="1" applyNumberFormat="1" applyFont="1" applyFill="1" applyBorder="1" applyAlignment="1">
      <alignment horizontal="center" vertical="center"/>
    </xf>
    <xf numFmtId="0" fontId="19" fillId="3" borderId="18" xfId="1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horizontal="left" vertical="center" indent="2"/>
    </xf>
    <xf numFmtId="2" fontId="21" fillId="0" borderId="0" xfId="0" applyNumberFormat="1" applyFont="1" applyFill="1" applyBorder="1" applyAlignment="1">
      <alignment horizontal="left" vertical="center" indent="2"/>
    </xf>
    <xf numFmtId="165" fontId="29" fillId="8" borderId="18" xfId="1" applyNumberFormat="1" applyFont="1" applyFill="1" applyBorder="1" applyAlignment="1">
      <alignment horizontal="center" vertical="center" wrapText="1"/>
    </xf>
    <xf numFmtId="165" fontId="29" fillId="3" borderId="18" xfId="1" applyNumberFormat="1" applyFont="1" applyFill="1" applyBorder="1" applyAlignment="1">
      <alignment horizontal="center" vertical="center" wrapText="1"/>
    </xf>
    <xf numFmtId="165" fontId="29" fillId="0" borderId="0" xfId="1" applyNumberFormat="1" applyFont="1" applyFill="1" applyBorder="1" applyAlignment="1">
      <alignment horizontal="center" vertical="center" wrapText="1"/>
    </xf>
    <xf numFmtId="2" fontId="31" fillId="11" borderId="18" xfId="1" applyNumberFormat="1" applyFont="1" applyFill="1" applyBorder="1" applyAlignment="1">
      <alignment horizontal="center" vertical="center"/>
    </xf>
    <xf numFmtId="165" fontId="29" fillId="0" borderId="18" xfId="1" applyNumberFormat="1" applyFont="1" applyFill="1" applyBorder="1" applyAlignment="1">
      <alignment horizontal="center" vertical="center" wrapText="1"/>
    </xf>
    <xf numFmtId="0" fontId="19" fillId="0" borderId="18" xfId="1" applyFont="1" applyFill="1" applyBorder="1" applyAlignment="1">
      <alignment horizontal="left" vertical="center" wrapText="1"/>
    </xf>
    <xf numFmtId="49" fontId="19" fillId="3" borderId="18" xfId="2" applyNumberFormat="1" applyFont="1" applyFill="1" applyBorder="1" applyAlignment="1">
      <alignment horizontal="center" vertical="center" wrapText="1"/>
    </xf>
    <xf numFmtId="0" fontId="21" fillId="9" borderId="0" xfId="0" applyFont="1" applyFill="1" applyAlignment="1">
      <alignment vertical="center"/>
    </xf>
    <xf numFmtId="0" fontId="21" fillId="9" borderId="0" xfId="0" applyFont="1" applyFill="1" applyAlignment="1">
      <alignment horizontal="left" vertical="center"/>
    </xf>
    <xf numFmtId="0" fontId="35" fillId="9" borderId="0" xfId="0" applyFont="1" applyFill="1" applyAlignment="1">
      <alignment vertical="center"/>
    </xf>
    <xf numFmtId="0" fontId="0" fillId="9" borderId="0" xfId="0" applyFill="1"/>
    <xf numFmtId="4" fontId="24" fillId="0" borderId="0" xfId="1" applyNumberFormat="1" applyFont="1" applyFill="1" applyBorder="1" applyAlignment="1">
      <alignment horizontal="center" vertical="center" wrapText="1"/>
    </xf>
    <xf numFmtId="2" fontId="31" fillId="0" borderId="0" xfId="1" applyNumberFormat="1" applyFont="1" applyFill="1" applyBorder="1" applyAlignment="1">
      <alignment horizontal="center" vertical="center"/>
    </xf>
    <xf numFmtId="0" fontId="21" fillId="0" borderId="0" xfId="0" applyFont="1" applyFill="1" applyAlignment="1">
      <alignment vertical="center"/>
    </xf>
    <xf numFmtId="0" fontId="35" fillId="0" borderId="0" xfId="0" applyFont="1" applyFill="1" applyAlignment="1">
      <alignment vertical="center"/>
    </xf>
    <xf numFmtId="3" fontId="19" fillId="3" borderId="19" xfId="1" applyNumberFormat="1" applyFont="1" applyFill="1" applyBorder="1" applyAlignment="1">
      <alignment horizontal="center" vertical="center"/>
    </xf>
    <xf numFmtId="2" fontId="31" fillId="3" borderId="19" xfId="1" applyNumberFormat="1" applyFont="1" applyFill="1" applyBorder="1" applyAlignment="1">
      <alignment horizontal="center" vertical="center"/>
    </xf>
    <xf numFmtId="3" fontId="29" fillId="3" borderId="19" xfId="1" applyNumberFormat="1" applyFont="1" applyFill="1" applyBorder="1" applyAlignment="1">
      <alignment horizontal="center" vertical="center"/>
    </xf>
    <xf numFmtId="4" fontId="29" fillId="3" borderId="18" xfId="1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18" fillId="0" borderId="0" xfId="0" applyFont="1" applyFill="1" applyAlignment="1">
      <alignment vertical="top" wrapText="1"/>
    </xf>
    <xf numFmtId="0" fontId="12" fillId="2" borderId="0" xfId="0" applyFont="1" applyFill="1" applyAlignment="1">
      <alignment vertical="center" wrapText="1"/>
    </xf>
    <xf numFmtId="0" fontId="11" fillId="0" borderId="0" xfId="0" applyFont="1" applyFill="1" applyBorder="1" applyAlignment="1">
      <alignment horizontal="center" vertical="top" wrapText="1"/>
    </xf>
    <xf numFmtId="0" fontId="7" fillId="0" borderId="0" xfId="0" applyFont="1" applyAlignment="1">
      <alignment horizontal="center"/>
    </xf>
    <xf numFmtId="0" fontId="1" fillId="0" borderId="0" xfId="0" applyFont="1" applyFill="1" applyAlignment="1"/>
    <xf numFmtId="1" fontId="1" fillId="0" borderId="10" xfId="0" applyNumberFormat="1" applyFont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horizontal="center" vertical="center" wrapText="1"/>
    </xf>
    <xf numFmtId="0" fontId="0" fillId="4" borderId="3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indent="2"/>
    </xf>
    <xf numFmtId="0" fontId="12" fillId="0" borderId="0" xfId="0" applyFont="1" applyFill="1" applyAlignment="1">
      <alignment vertical="top" wrapText="1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0" fillId="0" borderId="0" xfId="0" applyFont="1"/>
    <xf numFmtId="2" fontId="5" fillId="0" borderId="1" xfId="0" applyNumberFormat="1" applyFont="1" applyBorder="1" applyAlignment="1">
      <alignment horizontal="left" indent="2"/>
    </xf>
    <xf numFmtId="0" fontId="0" fillId="0" borderId="1" xfId="0" applyFont="1" applyBorder="1" applyAlignment="1">
      <alignment horizontal="center"/>
    </xf>
    <xf numFmtId="3" fontId="0" fillId="0" borderId="1" xfId="0" applyNumberFormat="1" applyFont="1" applyBorder="1" applyAlignment="1">
      <alignment horizontal="center" wrapText="1"/>
    </xf>
    <xf numFmtId="2" fontId="5" fillId="3" borderId="1" xfId="0" applyNumberFormat="1" applyFont="1" applyFill="1" applyBorder="1" applyAlignment="1">
      <alignment horizontal="left" indent="2"/>
    </xf>
    <xf numFmtId="0" fontId="0" fillId="3" borderId="1" xfId="0" applyFont="1" applyFill="1" applyBorder="1" applyAlignment="1">
      <alignment horizontal="center"/>
    </xf>
    <xf numFmtId="3" fontId="0" fillId="3" borderId="1" xfId="0" applyNumberFormat="1" applyFont="1" applyFill="1" applyBorder="1" applyAlignment="1">
      <alignment horizontal="center" wrapText="1"/>
    </xf>
    <xf numFmtId="3" fontId="11" fillId="0" borderId="1" xfId="0" applyNumberFormat="1" applyFont="1" applyBorder="1" applyAlignment="1">
      <alignment horizontal="center" wrapText="1"/>
    </xf>
    <xf numFmtId="3" fontId="11" fillId="3" borderId="1" xfId="0" applyNumberFormat="1" applyFont="1" applyFill="1" applyBorder="1" applyAlignment="1">
      <alignment horizontal="center"/>
    </xf>
    <xf numFmtId="2" fontId="6" fillId="0" borderId="1" xfId="0" applyNumberFormat="1" applyFont="1" applyBorder="1" applyAlignment="1">
      <alignment horizontal="left" wrapText="1" indent="2"/>
    </xf>
    <xf numFmtId="2" fontId="6" fillId="3" borderId="1" xfId="0" applyNumberFormat="1" applyFont="1" applyFill="1" applyBorder="1" applyAlignment="1">
      <alignment horizontal="left" wrapText="1" indent="2"/>
    </xf>
    <xf numFmtId="3" fontId="11" fillId="0" borderId="1" xfId="0" applyNumberFormat="1" applyFont="1" applyBorder="1" applyAlignment="1">
      <alignment horizontal="center"/>
    </xf>
    <xf numFmtId="0" fontId="19" fillId="8" borderId="0" xfId="1" applyFont="1" applyFill="1" applyBorder="1" applyAlignment="1">
      <alignment vertical="center"/>
    </xf>
    <xf numFmtId="2" fontId="31" fillId="8" borderId="10" xfId="1" applyNumberFormat="1" applyFont="1" applyFill="1" applyBorder="1" applyAlignment="1">
      <alignment horizontal="center" vertical="center"/>
    </xf>
    <xf numFmtId="3" fontId="29" fillId="0" borderId="10" xfId="1" applyNumberFormat="1" applyFont="1" applyFill="1" applyBorder="1" applyAlignment="1">
      <alignment horizontal="center" vertical="center"/>
    </xf>
    <xf numFmtId="3" fontId="19" fillId="3" borderId="10" xfId="1" applyNumberFormat="1" applyFont="1" applyFill="1" applyBorder="1" applyAlignment="1">
      <alignment horizontal="center" vertical="center"/>
    </xf>
    <xf numFmtId="2" fontId="31" fillId="3" borderId="10" xfId="1" applyNumberFormat="1" applyFont="1" applyFill="1" applyBorder="1" applyAlignment="1">
      <alignment horizontal="center" vertical="center"/>
    </xf>
    <xf numFmtId="3" fontId="19" fillId="0" borderId="10" xfId="1" applyNumberFormat="1" applyFont="1" applyFill="1" applyBorder="1" applyAlignment="1">
      <alignment horizontal="center" vertical="center"/>
    </xf>
    <xf numFmtId="2" fontId="31" fillId="0" borderId="10" xfId="1" applyNumberFormat="1" applyFont="1" applyFill="1" applyBorder="1" applyAlignment="1">
      <alignment horizontal="center" vertical="center"/>
    </xf>
    <xf numFmtId="0" fontId="19" fillId="8" borderId="10" xfId="1" applyFont="1" applyFill="1" applyBorder="1" applyAlignment="1">
      <alignment horizontal="center" vertical="center"/>
    </xf>
    <xf numFmtId="2" fontId="31" fillId="8" borderId="10" xfId="1" applyNumberFormat="1" applyFont="1" applyFill="1" applyBorder="1" applyAlignment="1">
      <alignment horizontal="center" vertical="center" wrapText="1"/>
    </xf>
    <xf numFmtId="0" fontId="19" fillId="3" borderId="10" xfId="1" applyFont="1" applyFill="1" applyBorder="1" applyAlignment="1">
      <alignment horizontal="center" vertical="center"/>
    </xf>
    <xf numFmtId="2" fontId="31" fillId="3" borderId="10" xfId="1" applyNumberFormat="1" applyFont="1" applyFill="1" applyBorder="1" applyAlignment="1">
      <alignment horizontal="center" vertical="center" wrapText="1"/>
    </xf>
    <xf numFmtId="2" fontId="31" fillId="8" borderId="0" xfId="1" applyNumberFormat="1" applyFont="1" applyFill="1" applyBorder="1" applyAlignment="1">
      <alignment horizontal="center" vertical="center"/>
    </xf>
    <xf numFmtId="0" fontId="31" fillId="8" borderId="10" xfId="1" applyFont="1" applyFill="1" applyBorder="1" applyAlignment="1">
      <alignment horizontal="center" vertical="center"/>
    </xf>
    <xf numFmtId="0" fontId="31" fillId="3" borderId="10" xfId="1" applyFont="1" applyFill="1" applyBorder="1" applyAlignment="1">
      <alignment horizontal="center" vertical="center"/>
    </xf>
    <xf numFmtId="0" fontId="17" fillId="0" borderId="0" xfId="0" applyFont="1" applyAlignment="1"/>
    <xf numFmtId="0" fontId="0" fillId="0" borderId="0" xfId="0" applyAlignment="1"/>
    <xf numFmtId="0" fontId="0" fillId="6" borderId="29" xfId="0" applyFont="1" applyFill="1" applyBorder="1" applyAlignment="1">
      <alignment horizontal="center" vertical="center" wrapText="1"/>
    </xf>
    <xf numFmtId="0" fontId="39" fillId="0" borderId="0" xfId="0" applyFont="1" applyAlignment="1">
      <alignment vertical="center"/>
    </xf>
    <xf numFmtId="0" fontId="21" fillId="9" borderId="0" xfId="0" applyFont="1" applyFill="1" applyBorder="1" applyAlignment="1">
      <alignment horizontal="left" vertical="center" indent="2"/>
    </xf>
    <xf numFmtId="165" fontId="29" fillId="3" borderId="0" xfId="1" applyNumberFormat="1" applyFont="1" applyFill="1" applyBorder="1" applyAlignment="1">
      <alignment horizontal="center" vertical="center"/>
    </xf>
    <xf numFmtId="49" fontId="30" fillId="3" borderId="0" xfId="0" applyNumberFormat="1" applyFont="1" applyFill="1" applyBorder="1" applyAlignment="1">
      <alignment horizontal="center" vertical="center" wrapText="1"/>
    </xf>
    <xf numFmtId="166" fontId="29" fillId="3" borderId="0" xfId="1" applyNumberFormat="1" applyFont="1" applyFill="1" applyBorder="1" applyAlignment="1">
      <alignment horizontal="center" vertical="center"/>
    </xf>
    <xf numFmtId="0" fontId="19" fillId="0" borderId="0" xfId="1" applyFont="1" applyFill="1" applyBorder="1" applyAlignment="1">
      <alignment horizontal="left" vertical="center" wrapText="1"/>
    </xf>
    <xf numFmtId="49" fontId="25" fillId="0" borderId="20" xfId="1" applyNumberFormat="1" applyFont="1" applyFill="1" applyBorder="1" applyAlignment="1">
      <alignment horizontal="center" vertical="center" wrapText="1"/>
    </xf>
    <xf numFmtId="166" fontId="25" fillId="0" borderId="20" xfId="1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27" fillId="0" borderId="20" xfId="1" applyNumberFormat="1" applyFont="1" applyFill="1" applyBorder="1" applyAlignment="1">
      <alignment horizontal="center" vertical="center" wrapText="1"/>
    </xf>
    <xf numFmtId="0" fontId="27" fillId="3" borderId="20" xfId="1" applyNumberFormat="1" applyFont="1" applyFill="1" applyBorder="1" applyAlignment="1">
      <alignment horizontal="center" vertical="center" wrapText="1"/>
    </xf>
    <xf numFmtId="49" fontId="40" fillId="0" borderId="20" xfId="1" applyNumberFormat="1" applyFont="1" applyFill="1" applyBorder="1" applyAlignment="1">
      <alignment horizontal="center" vertical="center" wrapText="1"/>
    </xf>
    <xf numFmtId="49" fontId="40" fillId="3" borderId="20" xfId="1" applyNumberFormat="1" applyFont="1" applyFill="1" applyBorder="1" applyAlignment="1">
      <alignment horizontal="center" vertical="center" wrapText="1"/>
    </xf>
    <xf numFmtId="2" fontId="29" fillId="0" borderId="20" xfId="1" applyNumberFormat="1" applyFont="1" applyFill="1" applyBorder="1" applyAlignment="1">
      <alignment horizontal="center" vertical="center" wrapText="1"/>
    </xf>
    <xf numFmtId="2" fontId="29" fillId="3" borderId="20" xfId="1" applyNumberFormat="1" applyFont="1" applyFill="1" applyBorder="1" applyAlignment="1">
      <alignment horizontal="center" vertical="center" wrapText="1"/>
    </xf>
    <xf numFmtId="2" fontId="29" fillId="3" borderId="18" xfId="1" applyNumberFormat="1" applyFont="1" applyFill="1" applyBorder="1" applyAlignment="1">
      <alignment horizontal="center" vertical="center" wrapText="1"/>
    </xf>
    <xf numFmtId="2" fontId="29" fillId="8" borderId="18" xfId="1" applyNumberFormat="1" applyFont="1" applyFill="1" applyBorder="1" applyAlignment="1">
      <alignment horizontal="center" vertical="center" wrapText="1"/>
    </xf>
    <xf numFmtId="4" fontId="28" fillId="0" borderId="20" xfId="1" applyNumberFormat="1" applyFont="1" applyFill="1" applyBorder="1" applyAlignment="1">
      <alignment horizontal="center" vertical="center" wrapText="1"/>
    </xf>
    <xf numFmtId="4" fontId="28" fillId="3" borderId="20" xfId="1" applyNumberFormat="1" applyFont="1" applyFill="1" applyBorder="1" applyAlignment="1">
      <alignment horizontal="center" vertical="center" wrapText="1"/>
    </xf>
    <xf numFmtId="0" fontId="19" fillId="3" borderId="19" xfId="1" applyFont="1" applyFill="1" applyBorder="1" applyAlignment="1">
      <alignment horizontal="left" vertical="center"/>
    </xf>
    <xf numFmtId="0" fontId="27" fillId="3" borderId="18" xfId="0" applyFont="1" applyFill="1" applyBorder="1" applyAlignment="1">
      <alignment horizontal="center" vertical="center"/>
    </xf>
    <xf numFmtId="0" fontId="19" fillId="0" borderId="10" xfId="1" applyFont="1" applyFill="1" applyBorder="1" applyAlignment="1">
      <alignment horizontal="left" vertical="center"/>
    </xf>
    <xf numFmtId="164" fontId="29" fillId="3" borderId="19" xfId="1" applyNumberFormat="1" applyFont="1" applyFill="1" applyBorder="1" applyAlignment="1">
      <alignment horizontal="center" vertical="center"/>
    </xf>
    <xf numFmtId="164" fontId="29" fillId="0" borderId="10" xfId="1" applyNumberFormat="1" applyFont="1" applyFill="1" applyBorder="1" applyAlignment="1">
      <alignment horizontal="center" vertical="center"/>
    </xf>
    <xf numFmtId="0" fontId="19" fillId="0" borderId="0" xfId="0" applyFont="1"/>
    <xf numFmtId="0" fontId="19" fillId="3" borderId="10" xfId="0" applyFont="1" applyFill="1" applyBorder="1" applyAlignment="1">
      <alignment horizontal="center"/>
    </xf>
    <xf numFmtId="164" fontId="19" fillId="3" borderId="10" xfId="0" applyNumberFormat="1" applyFont="1" applyFill="1" applyBorder="1" applyAlignment="1">
      <alignment horizontal="center"/>
    </xf>
    <xf numFmtId="0" fontId="19" fillId="0" borderId="10" xfId="3" applyFont="1" applyBorder="1" applyAlignment="1">
      <alignment horizontal="left" vertical="center" wrapText="1"/>
    </xf>
    <xf numFmtId="0" fontId="19" fillId="0" borderId="26" xfId="0" applyFont="1" applyBorder="1"/>
    <xf numFmtId="3" fontId="27" fillId="0" borderId="10" xfId="1" applyNumberFormat="1" applyFont="1" applyFill="1" applyBorder="1" applyAlignment="1">
      <alignment horizontal="center" vertical="center"/>
    </xf>
    <xf numFmtId="165" fontId="27" fillId="0" borderId="10" xfId="1" applyNumberFormat="1" applyFont="1" applyFill="1" applyBorder="1" applyAlignment="1">
      <alignment horizontal="center" vertical="center"/>
    </xf>
    <xf numFmtId="0" fontId="19" fillId="3" borderId="10" xfId="3" applyFont="1" applyFill="1" applyBorder="1" applyAlignment="1">
      <alignment horizontal="left" vertical="center" wrapText="1"/>
    </xf>
    <xf numFmtId="3" fontId="27" fillId="3" borderId="10" xfId="1" applyNumberFormat="1" applyFont="1" applyFill="1" applyBorder="1" applyAlignment="1">
      <alignment horizontal="center" vertical="center"/>
    </xf>
    <xf numFmtId="165" fontId="27" fillId="3" borderId="10" xfId="1" applyNumberFormat="1" applyFont="1" applyFill="1" applyBorder="1" applyAlignment="1">
      <alignment horizontal="center" vertical="center"/>
    </xf>
    <xf numFmtId="0" fontId="19" fillId="0" borderId="16" xfId="0" applyFont="1" applyBorder="1"/>
    <xf numFmtId="0" fontId="19" fillId="0" borderId="0" xfId="0" applyFont="1" applyBorder="1"/>
    <xf numFmtId="0" fontId="19" fillId="0" borderId="18" xfId="0" applyFont="1" applyBorder="1" applyAlignment="1">
      <alignment horizontal="center"/>
    </xf>
    <xf numFmtId="164" fontId="19" fillId="0" borderId="18" xfId="0" applyNumberFormat="1" applyFont="1" applyBorder="1" applyAlignment="1">
      <alignment horizontal="center"/>
    </xf>
    <xf numFmtId="0" fontId="19" fillId="0" borderId="18" xfId="0" applyFont="1" applyFill="1" applyBorder="1" applyAlignment="1">
      <alignment horizontal="center"/>
    </xf>
    <xf numFmtId="1" fontId="19" fillId="0" borderId="18" xfId="0" applyNumberFormat="1" applyFont="1" applyBorder="1" applyAlignment="1">
      <alignment horizontal="center"/>
    </xf>
    <xf numFmtId="0" fontId="28" fillId="3" borderId="18" xfId="0" applyFont="1" applyFill="1" applyBorder="1" applyAlignment="1">
      <alignment horizontal="center" vertical="center"/>
    </xf>
    <xf numFmtId="164" fontId="19" fillId="3" borderId="18" xfId="1" applyNumberFormat="1" applyFont="1" applyFill="1" applyBorder="1" applyAlignment="1">
      <alignment horizontal="center" vertical="center"/>
    </xf>
    <xf numFmtId="0" fontId="19" fillId="0" borderId="10" xfId="3" applyFont="1" applyFill="1" applyBorder="1" applyAlignment="1">
      <alignment horizontal="left" vertical="center" wrapText="1"/>
    </xf>
    <xf numFmtId="0" fontId="19" fillId="0" borderId="10" xfId="1" applyFont="1" applyFill="1" applyBorder="1" applyAlignment="1">
      <alignment horizontal="center" vertical="center"/>
    </xf>
    <xf numFmtId="2" fontId="31" fillId="0" borderId="10" xfId="1" applyNumberFormat="1" applyFont="1" applyFill="1" applyBorder="1" applyAlignment="1">
      <alignment horizontal="center" vertical="center" wrapText="1"/>
    </xf>
    <xf numFmtId="0" fontId="31" fillId="3" borderId="18" xfId="1" applyFont="1" applyFill="1" applyBorder="1" applyAlignment="1">
      <alignment horizontal="center" vertical="center"/>
    </xf>
    <xf numFmtId="0" fontId="31" fillId="3" borderId="10" xfId="0" applyFont="1" applyFill="1" applyBorder="1" applyAlignment="1">
      <alignment horizontal="center"/>
    </xf>
    <xf numFmtId="0" fontId="31" fillId="0" borderId="18" xfId="0" applyFont="1" applyBorder="1" applyAlignment="1">
      <alignment horizontal="center"/>
    </xf>
    <xf numFmtId="2" fontId="31" fillId="8" borderId="18" xfId="1" applyNumberFormat="1" applyFont="1" applyFill="1" applyBorder="1" applyAlignment="1">
      <alignment horizontal="center" vertical="center"/>
    </xf>
    <xf numFmtId="2" fontId="31" fillId="3" borderId="18" xfId="1" applyNumberFormat="1" applyFont="1" applyFill="1" applyBorder="1" applyAlignment="1">
      <alignment horizontal="center" vertical="center"/>
    </xf>
    <xf numFmtId="2" fontId="31" fillId="0" borderId="18" xfId="1" applyNumberFormat="1" applyFont="1" applyFill="1" applyBorder="1" applyAlignment="1">
      <alignment horizontal="center" vertical="center"/>
    </xf>
    <xf numFmtId="2" fontId="28" fillId="0" borderId="19" xfId="1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center"/>
    </xf>
    <xf numFmtId="0" fontId="15" fillId="0" borderId="0" xfId="0" applyFont="1" applyFill="1" applyAlignment="1">
      <alignment horizontal="left"/>
    </xf>
    <xf numFmtId="0" fontId="21" fillId="9" borderId="0" xfId="0" applyFont="1" applyFill="1" applyBorder="1" applyAlignment="1">
      <alignment vertical="center"/>
    </xf>
    <xf numFmtId="0" fontId="45" fillId="3" borderId="18" xfId="0" applyFont="1" applyFill="1" applyBorder="1" applyAlignment="1">
      <alignment horizontal="center" vertical="center"/>
    </xf>
    <xf numFmtId="0" fontId="45" fillId="0" borderId="18" xfId="0" applyFont="1" applyFill="1" applyBorder="1" applyAlignment="1">
      <alignment horizontal="center" vertical="center"/>
    </xf>
    <xf numFmtId="1" fontId="29" fillId="3" borderId="20" xfId="1" applyNumberFormat="1" applyFont="1" applyFill="1" applyBorder="1" applyAlignment="1">
      <alignment horizontal="center" vertical="center" wrapText="1"/>
    </xf>
    <xf numFmtId="1" fontId="29" fillId="0" borderId="20" xfId="1" applyNumberFormat="1" applyFont="1" applyFill="1" applyBorder="1" applyAlignment="1">
      <alignment horizontal="center" vertical="center" wrapText="1"/>
    </xf>
    <xf numFmtId="3" fontId="27" fillId="0" borderId="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49" fontId="25" fillId="7" borderId="19" xfId="1" applyNumberFormat="1" applyFont="1" applyFill="1" applyBorder="1" applyAlignment="1">
      <alignment horizontal="center" vertical="center" wrapText="1"/>
    </xf>
    <xf numFmtId="49" fontId="25" fillId="7" borderId="20" xfId="1" applyNumberFormat="1" applyFont="1" applyFill="1" applyBorder="1" applyAlignment="1">
      <alignment horizontal="center" vertical="center" wrapText="1"/>
    </xf>
    <xf numFmtId="1" fontId="25" fillId="7" borderId="19" xfId="1" applyNumberFormat="1" applyFont="1" applyFill="1" applyBorder="1" applyAlignment="1">
      <alignment horizontal="center" vertical="center" wrapText="1"/>
    </xf>
    <xf numFmtId="1" fontId="25" fillId="7" borderId="20" xfId="1" applyNumberFormat="1" applyFont="1" applyFill="1" applyBorder="1" applyAlignment="1">
      <alignment horizontal="center" vertical="center" wrapText="1"/>
    </xf>
    <xf numFmtId="164" fontId="25" fillId="7" borderId="19" xfId="1" applyNumberFormat="1" applyFont="1" applyFill="1" applyBorder="1" applyAlignment="1">
      <alignment horizontal="center" vertical="center" wrapText="1"/>
    </xf>
    <xf numFmtId="164" fontId="25" fillId="7" borderId="20" xfId="1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0" fillId="0" borderId="0" xfId="0" applyFill="1"/>
    <xf numFmtId="0" fontId="0" fillId="8" borderId="0" xfId="0" applyFill="1"/>
    <xf numFmtId="0" fontId="26" fillId="8" borderId="21" xfId="0" applyFont="1" applyFill="1" applyBorder="1" applyAlignment="1">
      <alignment horizontal="left"/>
    </xf>
    <xf numFmtId="0" fontId="0" fillId="0" borderId="0" xfId="0" applyBorder="1"/>
    <xf numFmtId="0" fontId="36" fillId="0" borderId="0" xfId="0" applyFont="1" applyFill="1" applyBorder="1" applyAlignment="1">
      <alignment horizontal="left" vertical="center"/>
    </xf>
    <xf numFmtId="0" fontId="26" fillId="0" borderId="0" xfId="1" applyFont="1" applyFill="1" applyBorder="1" applyAlignment="1">
      <alignment horizontal="left" vertical="center"/>
    </xf>
    <xf numFmtId="0" fontId="19" fillId="0" borderId="18" xfId="1" applyFont="1" applyFill="1" applyBorder="1" applyAlignment="1">
      <alignment horizontal="left" vertical="center"/>
    </xf>
    <xf numFmtId="0" fontId="19" fillId="3" borderId="18" xfId="1" applyFont="1" applyFill="1" applyBorder="1" applyAlignment="1">
      <alignment horizontal="left" vertical="center"/>
    </xf>
    <xf numFmtId="0" fontId="5" fillId="0" borderId="0" xfId="0" applyFont="1" applyAlignment="1">
      <alignment horizontal="center"/>
    </xf>
    <xf numFmtId="0" fontId="5" fillId="4" borderId="36" xfId="0" applyFont="1" applyFill="1" applyBorder="1" applyAlignment="1">
      <alignment horizontal="center" vertical="center" wrapText="1"/>
    </xf>
    <xf numFmtId="2" fontId="5" fillId="0" borderId="10" xfId="0" applyNumberFormat="1" applyFont="1" applyBorder="1" applyAlignment="1">
      <alignment horizontal="left" indent="2"/>
    </xf>
    <xf numFmtId="0" fontId="0" fillId="0" borderId="10" xfId="0" applyFont="1" applyBorder="1" applyAlignment="1">
      <alignment horizontal="center"/>
    </xf>
    <xf numFmtId="3" fontId="0" fillId="0" borderId="10" xfId="0" applyNumberFormat="1" applyFont="1" applyBorder="1" applyAlignment="1">
      <alignment horizontal="center" wrapText="1"/>
    </xf>
    <xf numFmtId="2" fontId="5" fillId="3" borderId="10" xfId="0" applyNumberFormat="1" applyFont="1" applyFill="1" applyBorder="1" applyAlignment="1">
      <alignment horizontal="left" indent="2"/>
    </xf>
    <xf numFmtId="0" fontId="0" fillId="3" borderId="10" xfId="0" applyFont="1" applyFill="1" applyBorder="1" applyAlignment="1">
      <alignment horizontal="center"/>
    </xf>
    <xf numFmtId="3" fontId="0" fillId="3" borderId="10" xfId="0" applyNumberFormat="1" applyFont="1" applyFill="1" applyBorder="1" applyAlignment="1">
      <alignment horizontal="center" wrapText="1"/>
    </xf>
    <xf numFmtId="2" fontId="5" fillId="0" borderId="10" xfId="0" applyNumberFormat="1" applyFont="1" applyFill="1" applyBorder="1" applyAlignment="1">
      <alignment horizontal="left" indent="2"/>
    </xf>
    <xf numFmtId="0" fontId="0" fillId="0" borderId="10" xfId="0" applyFont="1" applyFill="1" applyBorder="1" applyAlignment="1">
      <alignment horizontal="center"/>
    </xf>
    <xf numFmtId="3" fontId="0" fillId="0" borderId="10" xfId="0" applyNumberFormat="1" applyFont="1" applyFill="1" applyBorder="1" applyAlignment="1">
      <alignment horizontal="center" wrapText="1"/>
    </xf>
    <xf numFmtId="0" fontId="6" fillId="4" borderId="36" xfId="0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0" xfId="0" applyBorder="1"/>
    <xf numFmtId="0" fontId="19" fillId="0" borderId="18" xfId="1" applyFont="1" applyFill="1" applyBorder="1" applyAlignment="1">
      <alignment horizontal="left" vertical="center"/>
    </xf>
    <xf numFmtId="0" fontId="19" fillId="3" borderId="18" xfId="1" applyFont="1" applyFill="1" applyBorder="1" applyAlignment="1">
      <alignment horizontal="left" vertical="center"/>
    </xf>
    <xf numFmtId="49" fontId="25" fillId="7" borderId="20" xfId="1" applyNumberFormat="1" applyFont="1" applyFill="1" applyBorder="1" applyAlignment="1">
      <alignment horizontal="center" vertical="center" wrapText="1"/>
    </xf>
    <xf numFmtId="166" fontId="25" fillId="7" borderId="20" xfId="1" applyNumberFormat="1" applyFont="1" applyFill="1" applyBorder="1" applyAlignment="1">
      <alignment horizontal="center" vertical="center" wrapText="1"/>
    </xf>
    <xf numFmtId="0" fontId="0" fillId="0" borderId="0" xfId="0" applyBorder="1"/>
    <xf numFmtId="164" fontId="25" fillId="0" borderId="0" xfId="1" applyNumberFormat="1" applyFont="1" applyFill="1" applyBorder="1" applyAlignment="1">
      <alignment horizontal="center" vertical="center" wrapText="1"/>
    </xf>
    <xf numFmtId="49" fontId="25" fillId="0" borderId="0" xfId="1" applyNumberFormat="1" applyFont="1" applyFill="1" applyBorder="1" applyAlignment="1">
      <alignment horizontal="center" vertical="center" wrapText="1"/>
    </xf>
    <xf numFmtId="1" fontId="25" fillId="0" borderId="0" xfId="1" applyNumberFormat="1" applyFont="1" applyFill="1" applyBorder="1" applyAlignment="1">
      <alignment horizontal="center" vertical="center" wrapText="1"/>
    </xf>
    <xf numFmtId="3" fontId="0" fillId="0" borderId="10" xfId="0" applyNumberFormat="1" applyBorder="1" applyAlignment="1">
      <alignment horizontal="center"/>
    </xf>
    <xf numFmtId="3" fontId="0" fillId="3" borderId="10" xfId="0" applyNumberFormat="1" applyFill="1" applyBorder="1" applyAlignment="1">
      <alignment horizontal="center"/>
    </xf>
    <xf numFmtId="0" fontId="0" fillId="0" borderId="0" xfId="0" applyFill="1"/>
    <xf numFmtId="165" fontId="29" fillId="3" borderId="0" xfId="1" applyNumberFormat="1" applyFont="1" applyFill="1" applyBorder="1" applyAlignment="1">
      <alignment horizontal="center" vertical="center" wrapText="1"/>
    </xf>
    <xf numFmtId="0" fontId="26" fillId="8" borderId="0" xfId="0" applyFont="1" applyFill="1" applyBorder="1" applyAlignment="1">
      <alignment vertical="center"/>
    </xf>
    <xf numFmtId="0" fontId="26" fillId="8" borderId="0" xfId="0" applyFont="1" applyFill="1" applyBorder="1" applyAlignment="1"/>
    <xf numFmtId="0" fontId="0" fillId="8" borderId="0" xfId="0" applyFill="1" applyBorder="1" applyAlignment="1"/>
    <xf numFmtId="0" fontId="26" fillId="8" borderId="21" xfId="0" applyFont="1" applyFill="1" applyBorder="1" applyAlignment="1"/>
    <xf numFmtId="0" fontId="0" fillId="8" borderId="21" xfId="0" applyFill="1" applyBorder="1" applyAlignment="1"/>
    <xf numFmtId="0" fontId="26" fillId="0" borderId="21" xfId="0" applyFont="1" applyFill="1" applyBorder="1" applyAlignment="1"/>
    <xf numFmtId="0" fontId="26" fillId="0" borderId="0" xfId="0" applyFont="1" applyFill="1" applyBorder="1" applyAlignment="1"/>
    <xf numFmtId="0" fontId="0" fillId="0" borderId="21" xfId="0" applyFill="1" applyBorder="1" applyAlignment="1"/>
    <xf numFmtId="0" fontId="22" fillId="0" borderId="21" xfId="0" applyFont="1" applyFill="1" applyBorder="1" applyAlignment="1">
      <alignment vertical="center"/>
    </xf>
    <xf numFmtId="0" fontId="22" fillId="0" borderId="35" xfId="0" applyFont="1" applyFill="1" applyBorder="1" applyAlignment="1">
      <alignment vertical="center"/>
    </xf>
    <xf numFmtId="0" fontId="42" fillId="0" borderId="34" xfId="0" applyFont="1" applyFill="1" applyBorder="1" applyAlignment="1">
      <alignment vertical="center"/>
    </xf>
    <xf numFmtId="0" fontId="42" fillId="0" borderId="21" xfId="0" applyFont="1" applyFill="1" applyBorder="1" applyAlignment="1">
      <alignment vertical="center"/>
    </xf>
    <xf numFmtId="0" fontId="0" fillId="0" borderId="21" xfId="0" applyBorder="1" applyAlignment="1"/>
    <xf numFmtId="0" fontId="0" fillId="0" borderId="35" xfId="0" applyBorder="1" applyAlignment="1"/>
    <xf numFmtId="0" fontId="26" fillId="8" borderId="22" xfId="0" applyFont="1" applyFill="1" applyBorder="1" applyAlignment="1"/>
    <xf numFmtId="0" fontId="0" fillId="8" borderId="22" xfId="0" applyFill="1" applyBorder="1" applyAlignment="1"/>
    <xf numFmtId="49" fontId="25" fillId="7" borderId="37" xfId="1" applyNumberFormat="1" applyFont="1" applyFill="1" applyBorder="1" applyAlignment="1">
      <alignment horizontal="center" vertical="center" wrapText="1"/>
    </xf>
    <xf numFmtId="3" fontId="29" fillId="3" borderId="35" xfId="1" applyNumberFormat="1" applyFont="1" applyFill="1" applyBorder="1" applyAlignment="1">
      <alignment horizontal="center" vertical="center"/>
    </xf>
    <xf numFmtId="1" fontId="29" fillId="8" borderId="18" xfId="1" applyNumberFormat="1" applyFont="1" applyFill="1" applyBorder="1" applyAlignment="1">
      <alignment horizontal="center" vertical="center" wrapText="1"/>
    </xf>
    <xf numFmtId="1" fontId="29" fillId="3" borderId="18" xfId="1" applyNumberFormat="1" applyFont="1" applyFill="1" applyBorder="1" applyAlignment="1">
      <alignment horizontal="center" vertical="center" wrapText="1"/>
    </xf>
    <xf numFmtId="0" fontId="0" fillId="0" borderId="0" xfId="0" applyBorder="1"/>
    <xf numFmtId="3" fontId="11" fillId="0" borderId="1" xfId="0" applyNumberFormat="1" applyFont="1" applyFill="1" applyBorder="1" applyAlignment="1">
      <alignment horizontal="center"/>
    </xf>
    <xf numFmtId="0" fontId="0" fillId="0" borderId="0" xfId="0" applyBorder="1"/>
    <xf numFmtId="169" fontId="1" fillId="0" borderId="0" xfId="0" applyNumberFormat="1" applyFont="1" applyFill="1" applyBorder="1"/>
    <xf numFmtId="169" fontId="0" fillId="0" borderId="0" xfId="0" applyNumberFormat="1" applyFill="1" applyBorder="1"/>
    <xf numFmtId="169" fontId="0" fillId="0" borderId="10" xfId="0" applyNumberFormat="1" applyBorder="1"/>
    <xf numFmtId="169" fontId="0" fillId="3" borderId="10" xfId="0" applyNumberFormat="1" applyFill="1" applyBorder="1"/>
    <xf numFmtId="3" fontId="0" fillId="0" borderId="0" xfId="0" applyNumberFormat="1" applyFont="1" applyFill="1" applyBorder="1" applyAlignment="1">
      <alignment horizontal="center" wrapText="1"/>
    </xf>
    <xf numFmtId="3" fontId="11" fillId="0" borderId="0" xfId="0" applyNumberFormat="1" applyFont="1" applyFill="1" applyBorder="1" applyAlignment="1">
      <alignment horizontal="center" wrapText="1"/>
    </xf>
    <xf numFmtId="3" fontId="0" fillId="0" borderId="0" xfId="0" applyNumberFormat="1" applyFill="1" applyBorder="1" applyAlignment="1">
      <alignment horizontal="center"/>
    </xf>
    <xf numFmtId="3" fontId="0" fillId="0" borderId="0" xfId="0" applyNumberFormat="1" applyFill="1" applyBorder="1"/>
    <xf numFmtId="0" fontId="2" fillId="2" borderId="0" xfId="0" applyFont="1" applyFill="1" applyBorder="1" applyAlignment="1">
      <alignment horizontal="center" vertical="center"/>
    </xf>
    <xf numFmtId="3" fontId="8" fillId="0" borderId="3" xfId="0" applyNumberFormat="1" applyFont="1" applyBorder="1" applyAlignment="1">
      <alignment horizontal="center"/>
    </xf>
    <xf numFmtId="3" fontId="8" fillId="3" borderId="3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0" fillId="6" borderId="13" xfId="0" applyFont="1" applyFill="1" applyBorder="1" applyAlignment="1">
      <alignment horizontal="center" vertical="center" wrapText="1"/>
    </xf>
    <xf numFmtId="0" fontId="0" fillId="6" borderId="15" xfId="0" applyFont="1" applyFill="1" applyBorder="1" applyAlignment="1">
      <alignment horizontal="center" vertical="center" wrapText="1"/>
    </xf>
    <xf numFmtId="169" fontId="0" fillId="0" borderId="10" xfId="0" applyNumberFormat="1" applyFill="1" applyBorder="1"/>
    <xf numFmtId="0" fontId="0" fillId="4" borderId="25" xfId="0" applyFont="1" applyFill="1" applyBorder="1" applyAlignment="1">
      <alignment horizontal="center" vertical="center"/>
    </xf>
    <xf numFmtId="1" fontId="0" fillId="0" borderId="10" xfId="0" applyNumberFormat="1" applyFill="1" applyBorder="1" applyAlignment="1">
      <alignment horizontal="center" vertical="center" wrapText="1"/>
    </xf>
    <xf numFmtId="0" fontId="37" fillId="2" borderId="0" xfId="0" applyFont="1" applyFill="1"/>
    <xf numFmtId="0" fontId="9" fillId="0" borderId="0" xfId="0" applyFont="1" applyBorder="1" applyAlignment="1">
      <alignment vertical="center"/>
    </xf>
    <xf numFmtId="0" fontId="7" fillId="0" borderId="0" xfId="0" applyFont="1" applyAlignment="1">
      <alignment horizontal="right"/>
    </xf>
    <xf numFmtId="0" fontId="5" fillId="0" borderId="10" xfId="0" applyFont="1" applyBorder="1" applyAlignment="1">
      <alignment horizontal="center"/>
    </xf>
    <xf numFmtId="0" fontId="1" fillId="0" borderId="10" xfId="1" applyFont="1" applyBorder="1" applyAlignment="1">
      <alignment horizontal="center" vertical="center" wrapText="1"/>
    </xf>
    <xf numFmtId="0" fontId="1" fillId="0" borderId="10" xfId="1" applyFont="1" applyFill="1" applyBorder="1" applyAlignment="1">
      <alignment horizontal="center" vertical="center" wrapText="1"/>
    </xf>
    <xf numFmtId="0" fontId="7" fillId="0" borderId="10" xfId="0" applyFont="1" applyBorder="1" applyAlignment="1">
      <alignment horizontal="center"/>
    </xf>
    <xf numFmtId="0" fontId="5" fillId="0" borderId="0" xfId="1" applyFont="1" applyFill="1" applyBorder="1" applyAlignment="1">
      <alignment horizontal="left" indent="2"/>
    </xf>
    <xf numFmtId="0" fontId="1" fillId="0" borderId="0" xfId="1" applyFont="1" applyFill="1" applyBorder="1" applyAlignment="1">
      <alignment horizontal="center"/>
    </xf>
    <xf numFmtId="0" fontId="6" fillId="0" borderId="0" xfId="1" applyFont="1" applyFill="1" applyBorder="1" applyAlignment="1">
      <alignment horizontal="left" indent="2"/>
    </xf>
    <xf numFmtId="0" fontId="1" fillId="0" borderId="33" xfId="1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/>
    </xf>
    <xf numFmtId="0" fontId="1" fillId="4" borderId="57" xfId="1" applyFont="1" applyFill="1" applyBorder="1" applyAlignment="1">
      <alignment horizontal="center" vertical="center" wrapText="1"/>
    </xf>
    <xf numFmtId="0" fontId="5" fillId="0" borderId="0" xfId="1" applyFont="1" applyBorder="1" applyAlignment="1">
      <alignment horizontal="left" vertical="center" wrapText="1"/>
    </xf>
    <xf numFmtId="0" fontId="38" fillId="0" borderId="0" xfId="1" applyFont="1" applyFill="1" applyBorder="1" applyAlignment="1">
      <alignment horizontal="left" indent="2"/>
    </xf>
    <xf numFmtId="0" fontId="13" fillId="0" borderId="0" xfId="0" applyFont="1" applyFill="1" applyAlignment="1">
      <alignment vertic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0" xfId="0" applyFill="1"/>
    <xf numFmtId="0" fontId="48" fillId="0" borderId="0" xfId="5" applyFont="1" applyBorder="1" applyAlignment="1">
      <alignment horizontal="left" vertical="top" wrapText="1"/>
    </xf>
    <xf numFmtId="0" fontId="49" fillId="0" borderId="0" xfId="5" applyFont="1" applyFill="1" applyBorder="1" applyAlignment="1">
      <alignment horizontal="left" indent="2"/>
    </xf>
    <xf numFmtId="0" fontId="48" fillId="0" borderId="0" xfId="5" applyFont="1" applyBorder="1"/>
    <xf numFmtId="0" fontId="48" fillId="0" borderId="0" xfId="5" applyFont="1" applyFill="1" applyBorder="1"/>
    <xf numFmtId="0" fontId="48" fillId="0" borderId="0" xfId="5" applyFont="1"/>
    <xf numFmtId="0" fontId="50" fillId="0" borderId="0" xfId="5" applyFont="1" applyFill="1" applyAlignment="1">
      <alignment vertical="top"/>
    </xf>
    <xf numFmtId="0" fontId="48" fillId="0" borderId="0" xfId="5" applyFont="1" applyFill="1" applyAlignment="1"/>
    <xf numFmtId="0" fontId="48" fillId="0" borderId="0" xfId="5" applyFont="1" applyFill="1"/>
    <xf numFmtId="0" fontId="9" fillId="0" borderId="0" xfId="5" applyFont="1" applyFill="1" applyBorder="1" applyAlignment="1">
      <alignment horizontal="left" indent="2"/>
    </xf>
    <xf numFmtId="0" fontId="7" fillId="0" borderId="0" xfId="5" applyFont="1" applyBorder="1" applyAlignment="1">
      <alignment horizontal="center" vertical="center" wrapText="1"/>
    </xf>
    <xf numFmtId="168" fontId="7" fillId="0" borderId="0" xfId="5" applyNumberFormat="1" applyFont="1" applyBorder="1" applyAlignment="1">
      <alignment horizontal="center" vertical="center" wrapText="1"/>
    </xf>
    <xf numFmtId="0" fontId="7" fillId="0" borderId="0" xfId="5" applyFont="1" applyBorder="1" applyAlignment="1">
      <alignment horizontal="left" vertical="center" wrapText="1"/>
    </xf>
    <xf numFmtId="0" fontId="52" fillId="0" borderId="0" xfId="0" applyFont="1" applyBorder="1" applyAlignment="1">
      <alignment horizontal="center" vertical="center" wrapText="1"/>
    </xf>
    <xf numFmtId="0" fontId="53" fillId="0" borderId="0" xfId="0" applyFont="1" applyBorder="1" applyAlignment="1"/>
    <xf numFmtId="0" fontId="51" fillId="0" borderId="0" xfId="0" applyFont="1" applyFill="1" applyBorder="1" applyAlignment="1">
      <alignment horizontal="left" indent="2"/>
    </xf>
    <xf numFmtId="0" fontId="53" fillId="0" borderId="0" xfId="0" applyFont="1" applyFill="1" applyBorder="1" applyAlignment="1">
      <alignment horizontal="center"/>
    </xf>
    <xf numFmtId="0" fontId="7" fillId="0" borderId="0" xfId="5" applyFont="1"/>
    <xf numFmtId="0" fontId="7" fillId="0" borderId="0" xfId="5" applyFont="1" applyBorder="1" applyAlignment="1">
      <alignment horizontal="left" vertical="top" wrapText="1"/>
    </xf>
    <xf numFmtId="0" fontId="9" fillId="8" borderId="0" xfId="5" applyFont="1" applyFill="1" applyBorder="1" applyAlignment="1">
      <alignment horizontal="left" indent="2"/>
    </xf>
    <xf numFmtId="0" fontId="7" fillId="12" borderId="58" xfId="5" applyFont="1" applyFill="1" applyBorder="1" applyAlignment="1">
      <alignment horizontal="center" vertical="center" wrapText="1"/>
    </xf>
    <xf numFmtId="168" fontId="7" fillId="12" borderId="58" xfId="5" applyNumberFormat="1" applyFont="1" applyFill="1" applyBorder="1" applyAlignment="1">
      <alignment horizontal="center" vertical="center"/>
    </xf>
    <xf numFmtId="168" fontId="51" fillId="12" borderId="58" xfId="5" applyNumberFormat="1" applyFont="1" applyFill="1" applyBorder="1" applyAlignment="1">
      <alignment horizontal="center" vertical="center"/>
    </xf>
    <xf numFmtId="168" fontId="7" fillId="0" borderId="58" xfId="5" applyNumberFormat="1" applyFont="1" applyBorder="1" applyAlignment="1">
      <alignment horizontal="center" vertical="center"/>
    </xf>
    <xf numFmtId="168" fontId="7" fillId="0" borderId="58" xfId="5" applyNumberFormat="1" applyFont="1" applyFill="1" applyBorder="1" applyAlignment="1">
      <alignment horizontal="center" vertical="center"/>
    </xf>
    <xf numFmtId="168" fontId="7" fillId="8" borderId="58" xfId="5" applyNumberFormat="1" applyFont="1" applyFill="1" applyBorder="1" applyAlignment="1">
      <alignment horizontal="center" vertical="center" wrapText="1"/>
    </xf>
    <xf numFmtId="0" fontId="9" fillId="12" borderId="58" xfId="5" applyFont="1" applyFill="1" applyBorder="1" applyAlignment="1">
      <alignment horizontal="center" vertical="center" wrapText="1"/>
    </xf>
    <xf numFmtId="168" fontId="7" fillId="12" borderId="58" xfId="5" applyNumberFormat="1" applyFont="1" applyFill="1" applyBorder="1" applyAlignment="1">
      <alignment horizontal="center" vertical="center" wrapText="1"/>
    </xf>
    <xf numFmtId="0" fontId="7" fillId="0" borderId="58" xfId="5" applyNumberFormat="1" applyFont="1" applyBorder="1" applyAlignment="1">
      <alignment horizontal="center" vertical="center" wrapText="1"/>
    </xf>
    <xf numFmtId="49" fontId="7" fillId="4" borderId="65" xfId="5" applyNumberFormat="1" applyFont="1" applyFill="1" applyBorder="1" applyAlignment="1">
      <alignment horizontal="center" vertical="center" wrapText="1"/>
    </xf>
    <xf numFmtId="49" fontId="7" fillId="4" borderId="66" xfId="5" applyNumberFormat="1" applyFont="1" applyFill="1" applyBorder="1" applyAlignment="1">
      <alignment horizontal="center" vertical="center" wrapText="1"/>
    </xf>
    <xf numFmtId="0" fontId="7" fillId="4" borderId="66" xfId="5" applyFont="1" applyFill="1" applyBorder="1" applyAlignment="1">
      <alignment horizontal="center" vertical="center" wrapText="1"/>
    </xf>
    <xf numFmtId="164" fontId="28" fillId="3" borderId="18" xfId="1" applyNumberFormat="1" applyFont="1" applyFill="1" applyBorder="1" applyAlignment="1">
      <alignment horizontal="center" vertical="center"/>
    </xf>
    <xf numFmtId="164" fontId="27" fillId="3" borderId="18" xfId="1" applyNumberFormat="1" applyFont="1" applyFill="1" applyBorder="1" applyAlignment="1">
      <alignment horizontal="center" vertical="center"/>
    </xf>
    <xf numFmtId="0" fontId="19" fillId="3" borderId="18" xfId="0" applyFont="1" applyFill="1" applyBorder="1" applyAlignment="1">
      <alignment horizontal="center"/>
    </xf>
    <xf numFmtId="0" fontId="26" fillId="0" borderId="0" xfId="0" applyFont="1" applyBorder="1" applyAlignment="1"/>
    <xf numFmtId="0" fontId="36" fillId="0" borderId="0" xfId="0" applyFont="1" applyFill="1" applyBorder="1" applyAlignment="1">
      <alignment vertical="center"/>
    </xf>
    <xf numFmtId="0" fontId="26" fillId="0" borderId="0" xfId="1" applyFont="1" applyFill="1" applyBorder="1" applyAlignment="1">
      <alignment vertical="center"/>
    </xf>
    <xf numFmtId="0" fontId="19" fillId="0" borderId="18" xfId="0" applyFont="1" applyFill="1" applyBorder="1" applyAlignment="1">
      <alignment horizontal="center" vertical="center"/>
    </xf>
    <xf numFmtId="0" fontId="0" fillId="0" borderId="0" xfId="0" applyFill="1" applyAlignment="1">
      <alignment horizontal="left"/>
    </xf>
    <xf numFmtId="2" fontId="15" fillId="0" borderId="0" xfId="0" applyNumberFormat="1" applyFont="1" applyFill="1" applyAlignment="1">
      <alignment horizontal="left"/>
    </xf>
    <xf numFmtId="0" fontId="31" fillId="3" borderId="18" xfId="1" applyFont="1" applyFill="1" applyBorder="1" applyAlignment="1">
      <alignment horizontal="left" vertical="center"/>
    </xf>
    <xf numFmtId="3" fontId="28" fillId="3" borderId="18" xfId="1" applyNumberFormat="1" applyFont="1" applyFill="1" applyBorder="1" applyAlignment="1">
      <alignment horizontal="center" vertical="center"/>
    </xf>
    <xf numFmtId="1" fontId="28" fillId="3" borderId="18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2" fillId="0" borderId="0" xfId="0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Fill="1"/>
    <xf numFmtId="164" fontId="25" fillId="0" borderId="0" xfId="1" applyNumberFormat="1" applyFont="1" applyFill="1" applyBorder="1" applyAlignment="1">
      <alignment horizontal="center" vertical="center" wrapText="1"/>
    </xf>
    <xf numFmtId="49" fontId="25" fillId="0" borderId="0" xfId="1" applyNumberFormat="1" applyFont="1" applyFill="1" applyBorder="1" applyAlignment="1">
      <alignment horizontal="center" vertical="center" wrapText="1"/>
    </xf>
    <xf numFmtId="1" fontId="25" fillId="0" borderId="0" xfId="1" applyNumberFormat="1" applyFont="1" applyFill="1" applyBorder="1" applyAlignment="1">
      <alignment horizontal="center" vertical="center" wrapText="1"/>
    </xf>
    <xf numFmtId="49" fontId="25" fillId="0" borderId="37" xfId="1" applyNumberFormat="1" applyFont="1" applyFill="1" applyBorder="1" applyAlignment="1">
      <alignment horizontal="center" vertical="center" wrapText="1"/>
    </xf>
    <xf numFmtId="2" fontId="28" fillId="0" borderId="0" xfId="1" applyNumberFormat="1" applyFont="1" applyFill="1" applyBorder="1" applyAlignment="1">
      <alignment horizontal="center" vertical="center"/>
    </xf>
    <xf numFmtId="4" fontId="27" fillId="3" borderId="0" xfId="0" applyNumberFormat="1" applyFont="1" applyFill="1" applyBorder="1" applyAlignment="1">
      <alignment horizontal="center" vertical="center"/>
    </xf>
    <xf numFmtId="166" fontId="27" fillId="3" borderId="0" xfId="0" applyNumberFormat="1" applyFont="1" applyFill="1" applyBorder="1" applyAlignment="1">
      <alignment horizontal="center" vertical="center"/>
    </xf>
    <xf numFmtId="0" fontId="19" fillId="0" borderId="0" xfId="0" applyFont="1" applyFill="1" applyBorder="1"/>
    <xf numFmtId="0" fontId="0" fillId="0" borderId="0" xfId="0" applyAlignment="1">
      <alignment horizontal="center"/>
    </xf>
    <xf numFmtId="0" fontId="27" fillId="0" borderId="0" xfId="1" applyFont="1" applyFill="1" applyBorder="1" applyAlignment="1">
      <alignment horizontal="left" vertical="center"/>
    </xf>
    <xf numFmtId="0" fontId="27" fillId="0" borderId="0" xfId="1" applyFont="1" applyFill="1" applyBorder="1" applyAlignment="1">
      <alignment horizontal="center" vertical="center"/>
    </xf>
    <xf numFmtId="1" fontId="27" fillId="0" borderId="0" xfId="0" applyNumberFormat="1" applyFont="1" applyFill="1" applyBorder="1" applyAlignment="1">
      <alignment horizontal="center" vertical="center"/>
    </xf>
    <xf numFmtId="164" fontId="27" fillId="0" borderId="0" xfId="0" applyNumberFormat="1" applyFont="1" applyFill="1" applyBorder="1" applyAlignment="1">
      <alignment horizontal="center" vertical="center"/>
    </xf>
    <xf numFmtId="2" fontId="28" fillId="13" borderId="18" xfId="1" applyNumberFormat="1" applyFont="1" applyFill="1" applyBorder="1" applyAlignment="1">
      <alignment horizontal="center" vertical="center"/>
    </xf>
    <xf numFmtId="0" fontId="0" fillId="2" borderId="0" xfId="0" applyFill="1"/>
    <xf numFmtId="0" fontId="4" fillId="2" borderId="0" xfId="0" applyFont="1" applyFill="1"/>
    <xf numFmtId="0" fontId="18" fillId="2" borderId="0" xfId="0" applyFont="1" applyFill="1" applyAlignment="1">
      <alignment vertical="top" wrapText="1"/>
    </xf>
    <xf numFmtId="0" fontId="0" fillId="0" borderId="0" xfId="0" applyBorder="1"/>
    <xf numFmtId="0" fontId="0" fillId="0" borderId="0" xfId="0" applyFill="1"/>
    <xf numFmtId="0" fontId="5" fillId="0" borderId="0" xfId="0" applyFont="1" applyAlignment="1">
      <alignment vertic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0" xfId="0" applyFill="1"/>
    <xf numFmtId="0" fontId="26" fillId="0" borderId="0" xfId="0" applyFont="1" applyFill="1" applyBorder="1" applyAlignment="1">
      <alignment vertical="center"/>
    </xf>
    <xf numFmtId="0" fontId="19" fillId="3" borderId="18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0" xfId="0" applyFill="1"/>
    <xf numFmtId="0" fontId="2" fillId="2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7" fillId="0" borderId="58" xfId="5" applyFont="1" applyBorder="1" applyAlignment="1">
      <alignment horizontal="center" vertical="center" wrapText="1"/>
    </xf>
    <xf numFmtId="0" fontId="7" fillId="4" borderId="65" xfId="5" applyFont="1" applyFill="1" applyBorder="1" applyAlignment="1">
      <alignment horizontal="center" vertical="center" wrapText="1"/>
    </xf>
    <xf numFmtId="168" fontId="7" fillId="0" borderId="58" xfId="5" applyNumberFormat="1" applyFont="1" applyBorder="1" applyAlignment="1">
      <alignment horizontal="center" vertical="center" wrapText="1"/>
    </xf>
    <xf numFmtId="0" fontId="7" fillId="8" borderId="58" xfId="5" applyFont="1" applyFill="1" applyBorder="1" applyAlignment="1">
      <alignment horizontal="center" vertical="center" wrapText="1"/>
    </xf>
    <xf numFmtId="0" fontId="1" fillId="4" borderId="56" xfId="1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 vertical="center"/>
    </xf>
    <xf numFmtId="2" fontId="0" fillId="0" borderId="0" xfId="0" applyNumberFormat="1"/>
    <xf numFmtId="2" fontId="0" fillId="0" borderId="0" xfId="0" applyNumberFormat="1" applyAlignment="1">
      <alignment vertical="center"/>
    </xf>
    <xf numFmtId="2" fontId="0" fillId="0" borderId="0" xfId="0" applyNumberFormat="1" applyFill="1"/>
    <xf numFmtId="2" fontId="0" fillId="0" borderId="0" xfId="0" applyNumberFormat="1" applyFill="1" applyAlignment="1">
      <alignment vertical="center"/>
    </xf>
    <xf numFmtId="2" fontId="0" fillId="0" borderId="0" xfId="0" applyNumberFormat="1" applyFont="1" applyFill="1" applyBorder="1" applyAlignment="1">
      <alignment horizontal="left" vertical="center" wrapText="1"/>
    </xf>
    <xf numFmtId="2" fontId="1" fillId="0" borderId="0" xfId="0" applyNumberFormat="1" applyFont="1"/>
    <xf numFmtId="2" fontId="0" fillId="0" borderId="0" xfId="0" applyNumberFormat="1" applyFill="1" applyBorder="1"/>
    <xf numFmtId="0" fontId="0" fillId="0" borderId="0" xfId="0" applyFill="1"/>
    <xf numFmtId="0" fontId="0" fillId="0" borderId="0" xfId="0" applyBorder="1"/>
    <xf numFmtId="2" fontId="31" fillId="3" borderId="68" xfId="1" applyNumberFormat="1" applyFont="1" applyFill="1" applyBorder="1" applyAlignment="1">
      <alignment horizontal="center" vertical="center"/>
    </xf>
    <xf numFmtId="2" fontId="31" fillId="0" borderId="68" xfId="1" applyNumberFormat="1" applyFont="1" applyFill="1" applyBorder="1" applyAlignment="1">
      <alignment horizontal="center" vertical="center"/>
    </xf>
    <xf numFmtId="0" fontId="19" fillId="0" borderId="69" xfId="0" applyFont="1" applyBorder="1"/>
    <xf numFmtId="4" fontId="24" fillId="7" borderId="70" xfId="1" applyNumberFormat="1" applyFont="1" applyFill="1" applyBorder="1" applyAlignment="1">
      <alignment horizontal="center" vertical="center" wrapText="1"/>
    </xf>
    <xf numFmtId="4" fontId="24" fillId="7" borderId="71" xfId="1" applyNumberFormat="1" applyFont="1" applyFill="1" applyBorder="1" applyAlignment="1">
      <alignment horizontal="center" vertical="center" wrapText="1"/>
    </xf>
    <xf numFmtId="2" fontId="31" fillId="8" borderId="68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Border="1"/>
    <xf numFmtId="0" fontId="0" fillId="0" borderId="0" xfId="0" applyFill="1"/>
    <xf numFmtId="1" fontId="27" fillId="0" borderId="18" xfId="1" applyNumberFormat="1" applyFont="1" applyFill="1" applyBorder="1" applyAlignment="1">
      <alignment horizontal="center" vertical="center"/>
    </xf>
    <xf numFmtId="164" fontId="27" fillId="0" borderId="18" xfId="1" applyNumberFormat="1" applyFont="1" applyFill="1" applyBorder="1" applyAlignment="1">
      <alignment horizontal="center" vertical="center"/>
    </xf>
    <xf numFmtId="1" fontId="27" fillId="3" borderId="18" xfId="1" applyNumberFormat="1" applyFont="1" applyFill="1" applyBorder="1" applyAlignment="1">
      <alignment horizontal="center" vertical="center"/>
    </xf>
    <xf numFmtId="3" fontId="11" fillId="0" borderId="8" xfId="0" applyNumberFormat="1" applyFont="1" applyBorder="1" applyAlignment="1">
      <alignment horizontal="center"/>
    </xf>
    <xf numFmtId="3" fontId="11" fillId="0" borderId="9" xfId="0" applyNumberFormat="1" applyFont="1" applyBorder="1" applyAlignment="1">
      <alignment horizontal="center"/>
    </xf>
    <xf numFmtId="3" fontId="11" fillId="3" borderId="8" xfId="0" applyNumberFormat="1" applyFont="1" applyFill="1" applyBorder="1" applyAlignment="1">
      <alignment horizontal="center"/>
    </xf>
    <xf numFmtId="3" fontId="11" fillId="3" borderId="9" xfId="0" applyNumberFormat="1" applyFont="1" applyFill="1" applyBorder="1" applyAlignment="1">
      <alignment horizontal="center"/>
    </xf>
    <xf numFmtId="3" fontId="11" fillId="0" borderId="6" xfId="0" applyNumberFormat="1" applyFont="1" applyBorder="1" applyAlignment="1">
      <alignment horizontal="center"/>
    </xf>
    <xf numFmtId="3" fontId="11" fillId="0" borderId="7" xfId="0" applyNumberFormat="1" applyFont="1" applyBorder="1" applyAlignment="1">
      <alignment horizontal="center"/>
    </xf>
    <xf numFmtId="3" fontId="0" fillId="3" borderId="8" xfId="0" applyNumberFormat="1" applyFont="1" applyFill="1" applyBorder="1" applyAlignment="1">
      <alignment horizontal="center" wrapText="1"/>
    </xf>
    <xf numFmtId="3" fontId="0" fillId="3" borderId="9" xfId="0" applyNumberFormat="1" applyFont="1" applyFill="1" applyBorder="1" applyAlignment="1">
      <alignment horizontal="center" wrapText="1"/>
    </xf>
    <xf numFmtId="3" fontId="0" fillId="0" borderId="8" xfId="0" applyNumberFormat="1" applyFont="1" applyFill="1" applyBorder="1" applyAlignment="1">
      <alignment horizontal="center" wrapText="1"/>
    </xf>
    <xf numFmtId="3" fontId="0" fillId="0" borderId="9" xfId="0" applyNumberFormat="1" applyFont="1" applyFill="1" applyBorder="1" applyAlignment="1">
      <alignment horizontal="center" wrapText="1"/>
    </xf>
    <xf numFmtId="0" fontId="12" fillId="2" borderId="0" xfId="0" applyFont="1" applyFill="1" applyAlignment="1">
      <alignment horizontal="center" vertical="top" wrapText="1"/>
    </xf>
    <xf numFmtId="0" fontId="12" fillId="2" borderId="0" xfId="0" applyFont="1" applyFill="1" applyAlignment="1">
      <alignment horizontal="left" vertical="top" wrapText="1"/>
    </xf>
    <xf numFmtId="0" fontId="12" fillId="2" borderId="0" xfId="0" applyFont="1" applyFill="1" applyAlignment="1">
      <alignment horizontal="left" vertical="top"/>
    </xf>
    <xf numFmtId="0" fontId="1" fillId="2" borderId="0" xfId="0" applyFont="1" applyFill="1" applyAlignment="1">
      <alignment horizontal="center"/>
    </xf>
    <xf numFmtId="0" fontId="13" fillId="0" borderId="0" xfId="0" applyFont="1" applyFill="1" applyAlignment="1">
      <alignment horizontal="center" vertical="center"/>
    </xf>
    <xf numFmtId="0" fontId="6" fillId="4" borderId="4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 vertical="center"/>
    </xf>
    <xf numFmtId="0" fontId="44" fillId="2" borderId="0" xfId="0" applyFont="1" applyFill="1" applyAlignment="1">
      <alignment horizontal="center" vertical="center"/>
    </xf>
    <xf numFmtId="3" fontId="11" fillId="0" borderId="0" xfId="0" applyNumberFormat="1" applyFont="1" applyFill="1" applyBorder="1" applyAlignment="1">
      <alignment horizontal="center"/>
    </xf>
    <xf numFmtId="3" fontId="0" fillId="0" borderId="0" xfId="0" applyNumberFormat="1" applyFont="1" applyFill="1" applyBorder="1" applyAlignment="1">
      <alignment horizontal="center" wrapText="1"/>
    </xf>
    <xf numFmtId="0" fontId="0" fillId="0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22" fillId="7" borderId="18" xfId="0" applyFont="1" applyFill="1" applyBorder="1" applyAlignment="1">
      <alignment horizontal="center" vertical="center" wrapText="1"/>
    </xf>
    <xf numFmtId="0" fontId="22" fillId="7" borderId="18" xfId="0" applyFont="1" applyFill="1" applyBorder="1" applyAlignment="1">
      <alignment horizontal="center" vertical="center"/>
    </xf>
    <xf numFmtId="0" fontId="22" fillId="10" borderId="18" xfId="0" applyFont="1" applyFill="1" applyBorder="1" applyAlignment="1">
      <alignment horizontal="left" vertical="center"/>
    </xf>
    <xf numFmtId="49" fontId="25" fillId="7" borderId="19" xfId="1" applyNumberFormat="1" applyFont="1" applyFill="1" applyBorder="1" applyAlignment="1">
      <alignment horizontal="center" vertical="center" wrapText="1"/>
    </xf>
    <xf numFmtId="49" fontId="25" fillId="7" borderId="20" xfId="1" applyNumberFormat="1" applyFont="1" applyFill="1" applyBorder="1" applyAlignment="1">
      <alignment horizontal="center" vertical="center" wrapText="1"/>
    </xf>
    <xf numFmtId="0" fontId="0" fillId="0" borderId="0" xfId="0" applyBorder="1"/>
    <xf numFmtId="0" fontId="0" fillId="0" borderId="0" xfId="0" applyFill="1"/>
    <xf numFmtId="0" fontId="0" fillId="8" borderId="0" xfId="0" applyFill="1"/>
    <xf numFmtId="0" fontId="20" fillId="8" borderId="0" xfId="0" applyFont="1" applyFill="1" applyBorder="1" applyAlignment="1">
      <alignment horizontal="center"/>
    </xf>
    <xf numFmtId="0" fontId="21" fillId="9" borderId="0" xfId="0" applyFont="1" applyFill="1" applyBorder="1" applyAlignment="1">
      <alignment horizontal="left" vertical="center"/>
    </xf>
    <xf numFmtId="0" fontId="4" fillId="9" borderId="0" xfId="0" applyFont="1" applyFill="1" applyBorder="1" applyAlignment="1">
      <alignment horizontal="center" vertical="center"/>
    </xf>
    <xf numFmtId="1" fontId="25" fillId="7" borderId="19" xfId="1" applyNumberFormat="1" applyFont="1" applyFill="1" applyBorder="1" applyAlignment="1">
      <alignment horizontal="center" vertical="center" wrapText="1"/>
    </xf>
    <xf numFmtId="1" fontId="25" fillId="7" borderId="20" xfId="1" applyNumberFormat="1" applyFont="1" applyFill="1" applyBorder="1" applyAlignment="1">
      <alignment horizontal="center" vertical="center" wrapText="1"/>
    </xf>
    <xf numFmtId="164" fontId="25" fillId="7" borderId="19" xfId="1" applyNumberFormat="1" applyFont="1" applyFill="1" applyBorder="1" applyAlignment="1">
      <alignment horizontal="center" vertical="center" wrapText="1"/>
    </xf>
    <xf numFmtId="164" fontId="25" fillId="7" borderId="20" xfId="1" applyNumberFormat="1" applyFont="1" applyFill="1" applyBorder="1" applyAlignment="1">
      <alignment horizontal="center" vertical="center" wrapText="1"/>
    </xf>
    <xf numFmtId="166" fontId="25" fillId="7" borderId="19" xfId="1" applyNumberFormat="1" applyFont="1" applyFill="1" applyBorder="1" applyAlignment="1">
      <alignment horizontal="center" vertical="center" wrapText="1"/>
    </xf>
    <xf numFmtId="166" fontId="25" fillId="7" borderId="20" xfId="1" applyNumberFormat="1" applyFont="1" applyFill="1" applyBorder="1" applyAlignment="1">
      <alignment horizontal="center" vertical="center" wrapText="1"/>
    </xf>
    <xf numFmtId="0" fontId="22" fillId="10" borderId="19" xfId="0" applyFont="1" applyFill="1" applyBorder="1" applyAlignment="1">
      <alignment horizontal="left" vertical="center"/>
    </xf>
    <xf numFmtId="0" fontId="22" fillId="10" borderId="20" xfId="0" applyFont="1" applyFill="1" applyBorder="1" applyAlignment="1">
      <alignment horizontal="left" vertical="center"/>
    </xf>
    <xf numFmtId="0" fontId="22" fillId="7" borderId="19" xfId="0" applyFont="1" applyFill="1" applyBorder="1" applyAlignment="1">
      <alignment horizontal="center" vertical="center" wrapText="1"/>
    </xf>
    <xf numFmtId="0" fontId="22" fillId="7" borderId="20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49" fontId="43" fillId="7" borderId="19" xfId="1" applyNumberFormat="1" applyFont="1" applyFill="1" applyBorder="1" applyAlignment="1">
      <alignment horizontal="center" vertical="center" wrapText="1"/>
    </xf>
    <xf numFmtId="49" fontId="43" fillId="7" borderId="20" xfId="1" applyNumberFormat="1" applyFont="1" applyFill="1" applyBorder="1" applyAlignment="1">
      <alignment horizontal="center" vertical="center" wrapText="1"/>
    </xf>
    <xf numFmtId="0" fontId="22" fillId="7" borderId="19" xfId="0" applyFont="1" applyFill="1" applyBorder="1" applyAlignment="1">
      <alignment horizontal="center" vertical="center"/>
    </xf>
    <xf numFmtId="49" fontId="25" fillId="7" borderId="23" xfId="1" applyNumberFormat="1" applyFont="1" applyFill="1" applyBorder="1" applyAlignment="1">
      <alignment horizontal="center" vertical="center" wrapText="1"/>
    </xf>
    <xf numFmtId="1" fontId="25" fillId="7" borderId="23" xfId="1" applyNumberFormat="1" applyFont="1" applyFill="1" applyBorder="1" applyAlignment="1">
      <alignment horizontal="center" vertical="center" wrapText="1"/>
    </xf>
    <xf numFmtId="164" fontId="25" fillId="7" borderId="23" xfId="1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/>
    </xf>
    <xf numFmtId="164" fontId="25" fillId="7" borderId="67" xfId="1" applyNumberFormat="1" applyFont="1" applyFill="1" applyBorder="1" applyAlignment="1">
      <alignment horizontal="center" vertical="center" wrapText="1"/>
    </xf>
    <xf numFmtId="49" fontId="25" fillId="7" borderId="10" xfId="1" applyNumberFormat="1" applyFont="1" applyFill="1" applyBorder="1" applyAlignment="1">
      <alignment horizontal="center" vertical="center" wrapText="1"/>
    </xf>
    <xf numFmtId="49" fontId="25" fillId="7" borderId="67" xfId="1" applyNumberFormat="1" applyFont="1" applyFill="1" applyBorder="1" applyAlignment="1">
      <alignment horizontal="center" vertical="center" wrapText="1"/>
    </xf>
    <xf numFmtId="1" fontId="25" fillId="7" borderId="67" xfId="1" applyNumberFormat="1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0" fontId="5" fillId="4" borderId="38" xfId="0" applyFont="1" applyFill="1" applyBorder="1" applyAlignment="1">
      <alignment horizontal="center" vertical="center" wrapText="1"/>
    </xf>
    <xf numFmtId="0" fontId="5" fillId="4" borderId="39" xfId="0" applyFont="1" applyFill="1" applyBorder="1" applyAlignment="1">
      <alignment horizontal="center" vertical="center" wrapText="1"/>
    </xf>
    <xf numFmtId="0" fontId="5" fillId="4" borderId="27" xfId="0" applyFont="1" applyFill="1" applyBorder="1" applyAlignment="1">
      <alignment horizontal="center" vertical="center" wrapText="1"/>
    </xf>
    <xf numFmtId="0" fontId="5" fillId="4" borderId="12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2" fontId="5" fillId="0" borderId="26" xfId="0" applyNumberFormat="1" applyFont="1" applyBorder="1" applyAlignment="1">
      <alignment horizontal="center" vertical="center" wrapText="1"/>
    </xf>
    <xf numFmtId="2" fontId="5" fillId="0" borderId="11" xfId="0" applyNumberFormat="1" applyFont="1" applyBorder="1" applyAlignment="1">
      <alignment horizontal="center" vertical="center" wrapText="1"/>
    </xf>
    <xf numFmtId="0" fontId="5" fillId="4" borderId="40" xfId="0" applyFont="1" applyFill="1" applyBorder="1" applyAlignment="1">
      <alignment horizontal="center" vertical="center" wrapText="1"/>
    </xf>
    <xf numFmtId="0" fontId="5" fillId="4" borderId="43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5" fillId="4" borderId="41" xfId="0" applyFont="1" applyFill="1" applyBorder="1" applyAlignment="1">
      <alignment horizontal="center" vertical="center" wrapText="1"/>
    </xf>
    <xf numFmtId="0" fontId="5" fillId="4" borderId="42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center" vertical="center" wrapText="1"/>
    </xf>
    <xf numFmtId="0" fontId="5" fillId="4" borderId="47" xfId="0" applyFont="1" applyFill="1" applyBorder="1" applyAlignment="1">
      <alignment horizontal="center" vertical="center" wrapText="1"/>
    </xf>
    <xf numFmtId="0" fontId="5" fillId="4" borderId="48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7" fillId="0" borderId="0" xfId="0" applyFont="1" applyFill="1" applyBorder="1" applyAlignment="1">
      <alignment horizontal="left"/>
    </xf>
    <xf numFmtId="0" fontId="11" fillId="0" borderId="10" xfId="0" applyFont="1" applyFill="1" applyBorder="1" applyAlignment="1">
      <alignment horizontal="center" vertical="top" wrapText="1"/>
    </xf>
    <xf numFmtId="0" fontId="6" fillId="0" borderId="10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top" wrapText="1"/>
    </xf>
    <xf numFmtId="0" fontId="11" fillId="4" borderId="25" xfId="0" applyFont="1" applyFill="1" applyBorder="1" applyAlignment="1">
      <alignment horizontal="center" vertical="top" wrapText="1"/>
    </xf>
    <xf numFmtId="0" fontId="18" fillId="2" borderId="0" xfId="0" applyFont="1" applyFill="1" applyAlignment="1">
      <alignment horizontal="center" vertical="top" wrapText="1"/>
    </xf>
    <xf numFmtId="0" fontId="7" fillId="0" borderId="58" xfId="5" applyFont="1" applyBorder="1" applyAlignment="1">
      <alignment horizontal="center" vertical="center" wrapText="1"/>
    </xf>
    <xf numFmtId="0" fontId="18" fillId="2" borderId="58" xfId="5" applyFont="1" applyFill="1" applyBorder="1" applyAlignment="1">
      <alignment horizontal="center" vertical="center"/>
    </xf>
    <xf numFmtId="0" fontId="7" fillId="4" borderId="59" xfId="5" applyFont="1" applyFill="1" applyBorder="1" applyAlignment="1">
      <alignment horizontal="center" vertical="center" wrapText="1"/>
    </xf>
    <xf numFmtId="0" fontId="7" fillId="4" borderId="62" xfId="5" applyFont="1" applyFill="1" applyBorder="1" applyAlignment="1">
      <alignment horizontal="center" vertical="center" wrapText="1"/>
    </xf>
    <xf numFmtId="0" fontId="7" fillId="4" borderId="64" xfId="5" applyFont="1" applyFill="1" applyBorder="1" applyAlignment="1">
      <alignment horizontal="center" vertical="center" wrapText="1"/>
    </xf>
    <xf numFmtId="0" fontId="7" fillId="4" borderId="60" xfId="5" applyFont="1" applyFill="1" applyBorder="1" applyAlignment="1">
      <alignment horizontal="center" vertical="center" wrapText="1"/>
    </xf>
    <xf numFmtId="0" fontId="7" fillId="4" borderId="61" xfId="5" applyFont="1" applyFill="1" applyBorder="1" applyAlignment="1">
      <alignment horizontal="center" vertical="center" wrapText="1"/>
    </xf>
    <xf numFmtId="0" fontId="7" fillId="4" borderId="53" xfId="5" applyFont="1" applyFill="1" applyBorder="1" applyAlignment="1">
      <alignment horizontal="center" vertical="center" wrapText="1"/>
    </xf>
    <xf numFmtId="0" fontId="7" fillId="4" borderId="65" xfId="5" applyFont="1" applyFill="1" applyBorder="1" applyAlignment="1">
      <alignment horizontal="center" vertical="center" wrapText="1"/>
    </xf>
    <xf numFmtId="0" fontId="7" fillId="4" borderId="63" xfId="5" applyFont="1" applyFill="1" applyBorder="1" applyAlignment="1">
      <alignment horizontal="center" vertical="center" wrapText="1"/>
    </xf>
    <xf numFmtId="0" fontId="55" fillId="0" borderId="0" xfId="5" applyFont="1" applyBorder="1" applyAlignment="1">
      <alignment horizontal="left" vertical="center" wrapText="1"/>
    </xf>
    <xf numFmtId="0" fontId="7" fillId="6" borderId="58" xfId="5" applyFont="1" applyFill="1" applyBorder="1" applyAlignment="1">
      <alignment horizontal="center" vertical="center" wrapText="1"/>
    </xf>
    <xf numFmtId="168" fontId="7" fillId="0" borderId="58" xfId="5" applyNumberFormat="1" applyFont="1" applyBorder="1" applyAlignment="1">
      <alignment horizontal="center" vertical="center" wrapText="1"/>
    </xf>
    <xf numFmtId="0" fontId="51" fillId="0" borderId="0" xfId="0" applyFont="1" applyBorder="1" applyAlignment="1">
      <alignment horizontal="left" vertical="center" wrapText="1"/>
    </xf>
    <xf numFmtId="0" fontId="7" fillId="0" borderId="58" xfId="5" applyFont="1" applyFill="1" applyBorder="1" applyAlignment="1">
      <alignment horizontal="center" vertical="center" wrapText="1"/>
    </xf>
    <xf numFmtId="0" fontId="7" fillId="8" borderId="58" xfId="5" applyFont="1" applyFill="1" applyBorder="1" applyAlignment="1">
      <alignment horizontal="center" vertical="center" wrapText="1"/>
    </xf>
    <xf numFmtId="0" fontId="54" fillId="0" borderId="0" xfId="0" applyFont="1" applyBorder="1" applyAlignment="1">
      <alignment horizontal="left" vertical="center" wrapText="1"/>
    </xf>
    <xf numFmtId="0" fontId="8" fillId="0" borderId="33" xfId="1" applyFont="1" applyBorder="1" applyAlignment="1">
      <alignment horizontal="center" vertical="center" wrapText="1"/>
    </xf>
    <xf numFmtId="0" fontId="8" fillId="0" borderId="10" xfId="1" applyFont="1" applyBorder="1" applyAlignment="1">
      <alignment horizontal="center" vertical="center" wrapText="1"/>
    </xf>
    <xf numFmtId="0" fontId="7" fillId="0" borderId="33" xfId="1" applyFont="1" applyFill="1" applyBorder="1" applyAlignment="1">
      <alignment horizontal="center" vertical="center" wrapText="1"/>
    </xf>
    <xf numFmtId="0" fontId="7" fillId="0" borderId="10" xfId="1" applyFont="1" applyFill="1" applyBorder="1" applyAlignment="1">
      <alignment horizontal="center" vertical="center" wrapText="1"/>
    </xf>
    <xf numFmtId="0" fontId="7" fillId="4" borderId="49" xfId="1" applyFont="1" applyFill="1" applyBorder="1" applyAlignment="1">
      <alignment horizontal="center" vertical="center" wrapText="1"/>
    </xf>
    <xf numFmtId="0" fontId="7" fillId="4" borderId="50" xfId="1" applyFont="1" applyFill="1" applyBorder="1" applyAlignment="1">
      <alignment horizontal="center" vertical="center" wrapText="1"/>
    </xf>
    <xf numFmtId="0" fontId="7" fillId="4" borderId="52" xfId="1" applyFont="1" applyFill="1" applyBorder="1" applyAlignment="1">
      <alignment horizontal="center" vertical="center" wrapText="1"/>
    </xf>
    <xf numFmtId="0" fontId="7" fillId="4" borderId="53" xfId="1" applyFont="1" applyFill="1" applyBorder="1" applyAlignment="1">
      <alignment horizontal="center" vertical="center" wrapText="1"/>
    </xf>
    <xf numFmtId="0" fontId="7" fillId="4" borderId="55" xfId="1" applyFont="1" applyFill="1" applyBorder="1" applyAlignment="1">
      <alignment horizontal="center" vertical="center" wrapText="1"/>
    </xf>
    <xf numFmtId="0" fontId="7" fillId="4" borderId="56" xfId="1" applyFont="1" applyFill="1" applyBorder="1" applyAlignment="1">
      <alignment horizontal="center" vertical="center" wrapText="1"/>
    </xf>
    <xf numFmtId="0" fontId="1" fillId="4" borderId="50" xfId="1" applyFont="1" applyFill="1" applyBorder="1" applyAlignment="1">
      <alignment horizontal="center" vertical="center" wrapText="1"/>
    </xf>
    <xf numFmtId="0" fontId="1" fillId="4" borderId="51" xfId="1" applyFont="1" applyFill="1" applyBorder="1" applyAlignment="1">
      <alignment horizontal="center" vertical="center" wrapText="1"/>
    </xf>
    <xf numFmtId="0" fontId="1" fillId="4" borderId="53" xfId="1" applyFont="1" applyFill="1" applyBorder="1" applyAlignment="1">
      <alignment horizontal="center" vertical="center" wrapText="1"/>
    </xf>
    <xf numFmtId="0" fontId="1" fillId="4" borderId="56" xfId="1" applyFont="1" applyFill="1" applyBorder="1" applyAlignment="1">
      <alignment horizontal="center" vertical="center" wrapText="1"/>
    </xf>
    <xf numFmtId="0" fontId="1" fillId="4" borderId="54" xfId="1" applyFont="1" applyFill="1" applyBorder="1" applyAlignment="1">
      <alignment horizontal="center" vertical="center" wrapText="1"/>
    </xf>
    <xf numFmtId="0" fontId="8" fillId="0" borderId="10" xfId="1" applyFont="1" applyFill="1" applyBorder="1" applyAlignment="1">
      <alignment horizontal="center" vertical="center" wrapText="1"/>
    </xf>
    <xf numFmtId="0" fontId="5" fillId="0" borderId="10" xfId="1" applyFont="1" applyBorder="1" applyAlignment="1">
      <alignment horizontal="center" vertical="center" wrapText="1"/>
    </xf>
    <xf numFmtId="0" fontId="38" fillId="0" borderId="0" xfId="1" applyFont="1" applyBorder="1" applyAlignment="1">
      <alignment horizontal="left" vertical="center" wrapText="1"/>
    </xf>
    <xf numFmtId="0" fontId="8" fillId="0" borderId="3" xfId="0" applyFont="1" applyBorder="1" applyAlignment="1">
      <alignment horizontal="center"/>
    </xf>
    <xf numFmtId="0" fontId="16" fillId="2" borderId="0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/>
    </xf>
  </cellXfs>
  <cellStyles count="6">
    <cellStyle name="Обычный" xfId="0" builtinId="0"/>
    <cellStyle name="Обычный 2" xfId="1"/>
    <cellStyle name="Обычный 2 2" xfId="5"/>
    <cellStyle name="Обычный 3" xfId="4"/>
    <cellStyle name="Обычный 6" xfId="2"/>
    <cellStyle name="Обычный 8" xfId="3"/>
  </cellStyles>
  <dxfs count="0"/>
  <tableStyles count="0" defaultTableStyle="TableStyleMedium2" defaultPivotStyle="PivotStyleLight16"/>
  <colors>
    <mruColors>
      <color rgb="FF21386C"/>
      <color rgb="FFECECE7"/>
      <color rgb="FFA1A1A0"/>
      <color rgb="FF2F3234"/>
      <color rgb="FFE29000"/>
      <color rgb="FF52595D"/>
      <color rgb="FFBB1E10"/>
      <color rgb="FF0E0E10"/>
      <color rgb="FF442F29"/>
      <color rgb="FF989EA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2.jpg"/><Relationship Id="rId18" Type="http://schemas.openxmlformats.org/officeDocument/2006/relationships/image" Target="../media/image27.jpeg"/><Relationship Id="rId26" Type="http://schemas.openxmlformats.org/officeDocument/2006/relationships/image" Target="../media/image35.jpeg"/><Relationship Id="rId39" Type="http://schemas.openxmlformats.org/officeDocument/2006/relationships/image" Target="../media/image48.jpeg"/><Relationship Id="rId21" Type="http://schemas.openxmlformats.org/officeDocument/2006/relationships/image" Target="../media/image30.jpeg"/><Relationship Id="rId34" Type="http://schemas.openxmlformats.org/officeDocument/2006/relationships/image" Target="../media/image43.jpeg"/><Relationship Id="rId42" Type="http://schemas.openxmlformats.org/officeDocument/2006/relationships/image" Target="../media/image51.jpeg"/><Relationship Id="rId47" Type="http://schemas.openxmlformats.org/officeDocument/2006/relationships/image" Target="../media/image56.jpeg"/><Relationship Id="rId50" Type="http://schemas.openxmlformats.org/officeDocument/2006/relationships/image" Target="../media/image59.jpeg"/><Relationship Id="rId7" Type="http://schemas.openxmlformats.org/officeDocument/2006/relationships/image" Target="../media/image17.jpg"/><Relationship Id="rId2" Type="http://schemas.openxmlformats.org/officeDocument/2006/relationships/image" Target="../media/image12.png"/><Relationship Id="rId16" Type="http://schemas.openxmlformats.org/officeDocument/2006/relationships/image" Target="../media/image25.jpeg"/><Relationship Id="rId29" Type="http://schemas.openxmlformats.org/officeDocument/2006/relationships/image" Target="../media/image38.jpeg"/><Relationship Id="rId11" Type="http://schemas.openxmlformats.org/officeDocument/2006/relationships/image" Target="../media/image20.jpeg"/><Relationship Id="rId24" Type="http://schemas.openxmlformats.org/officeDocument/2006/relationships/image" Target="../media/image33.jpeg"/><Relationship Id="rId32" Type="http://schemas.openxmlformats.org/officeDocument/2006/relationships/image" Target="../media/image41.jpeg"/><Relationship Id="rId37" Type="http://schemas.openxmlformats.org/officeDocument/2006/relationships/image" Target="../media/image46.jpeg"/><Relationship Id="rId40" Type="http://schemas.openxmlformats.org/officeDocument/2006/relationships/image" Target="../media/image49.jpeg"/><Relationship Id="rId45" Type="http://schemas.openxmlformats.org/officeDocument/2006/relationships/image" Target="../media/image54.jpeg"/><Relationship Id="rId53" Type="http://schemas.openxmlformats.org/officeDocument/2006/relationships/image" Target="../media/image62.jpeg"/><Relationship Id="rId5" Type="http://schemas.openxmlformats.org/officeDocument/2006/relationships/image" Target="../media/image15.jpg"/><Relationship Id="rId10" Type="http://schemas.openxmlformats.org/officeDocument/2006/relationships/image" Target="../media/image1.png"/><Relationship Id="rId19" Type="http://schemas.openxmlformats.org/officeDocument/2006/relationships/image" Target="../media/image28.jpeg"/><Relationship Id="rId31" Type="http://schemas.openxmlformats.org/officeDocument/2006/relationships/image" Target="../media/image40.jpeg"/><Relationship Id="rId44" Type="http://schemas.openxmlformats.org/officeDocument/2006/relationships/image" Target="../media/image53.jpeg"/><Relationship Id="rId52" Type="http://schemas.openxmlformats.org/officeDocument/2006/relationships/image" Target="../media/image61.jpeg"/><Relationship Id="rId4" Type="http://schemas.openxmlformats.org/officeDocument/2006/relationships/image" Target="../media/image14.jpg"/><Relationship Id="rId9" Type="http://schemas.openxmlformats.org/officeDocument/2006/relationships/image" Target="../media/image19.jpg"/><Relationship Id="rId14" Type="http://schemas.openxmlformats.org/officeDocument/2006/relationships/image" Target="../media/image23.jpeg"/><Relationship Id="rId22" Type="http://schemas.openxmlformats.org/officeDocument/2006/relationships/image" Target="../media/image31.jpeg"/><Relationship Id="rId27" Type="http://schemas.openxmlformats.org/officeDocument/2006/relationships/image" Target="../media/image36.jpeg"/><Relationship Id="rId30" Type="http://schemas.openxmlformats.org/officeDocument/2006/relationships/image" Target="../media/image39.jpeg"/><Relationship Id="rId35" Type="http://schemas.openxmlformats.org/officeDocument/2006/relationships/image" Target="../media/image44.jpeg"/><Relationship Id="rId43" Type="http://schemas.openxmlformats.org/officeDocument/2006/relationships/image" Target="../media/image52.jpeg"/><Relationship Id="rId48" Type="http://schemas.openxmlformats.org/officeDocument/2006/relationships/image" Target="../media/image57.jpeg"/><Relationship Id="rId8" Type="http://schemas.openxmlformats.org/officeDocument/2006/relationships/image" Target="../media/image18.jpg"/><Relationship Id="rId51" Type="http://schemas.openxmlformats.org/officeDocument/2006/relationships/image" Target="../media/image60.jpeg"/><Relationship Id="rId3" Type="http://schemas.openxmlformats.org/officeDocument/2006/relationships/image" Target="../media/image13.jpeg"/><Relationship Id="rId12" Type="http://schemas.openxmlformats.org/officeDocument/2006/relationships/image" Target="../media/image21.png"/><Relationship Id="rId17" Type="http://schemas.openxmlformats.org/officeDocument/2006/relationships/image" Target="../media/image26.png"/><Relationship Id="rId25" Type="http://schemas.openxmlformats.org/officeDocument/2006/relationships/image" Target="../media/image34.jpeg"/><Relationship Id="rId33" Type="http://schemas.openxmlformats.org/officeDocument/2006/relationships/image" Target="../media/image42.jpeg"/><Relationship Id="rId38" Type="http://schemas.openxmlformats.org/officeDocument/2006/relationships/image" Target="../media/image47.png"/><Relationship Id="rId46" Type="http://schemas.openxmlformats.org/officeDocument/2006/relationships/image" Target="../media/image55.jpeg"/><Relationship Id="rId20" Type="http://schemas.openxmlformats.org/officeDocument/2006/relationships/image" Target="../media/image29.jpeg"/><Relationship Id="rId41" Type="http://schemas.openxmlformats.org/officeDocument/2006/relationships/image" Target="../media/image50.jpg"/><Relationship Id="rId54" Type="http://schemas.openxmlformats.org/officeDocument/2006/relationships/image" Target="../media/image63.jpeg"/><Relationship Id="rId1" Type="http://schemas.openxmlformats.org/officeDocument/2006/relationships/image" Target="../media/image11.jpeg"/><Relationship Id="rId6" Type="http://schemas.openxmlformats.org/officeDocument/2006/relationships/image" Target="../media/image16.jpg"/><Relationship Id="rId15" Type="http://schemas.openxmlformats.org/officeDocument/2006/relationships/image" Target="../media/image24.jpg"/><Relationship Id="rId23" Type="http://schemas.openxmlformats.org/officeDocument/2006/relationships/image" Target="../media/image32.jpeg"/><Relationship Id="rId28" Type="http://schemas.openxmlformats.org/officeDocument/2006/relationships/image" Target="../media/image37.jpeg"/><Relationship Id="rId36" Type="http://schemas.openxmlformats.org/officeDocument/2006/relationships/image" Target="../media/image45.jpeg"/><Relationship Id="rId49" Type="http://schemas.openxmlformats.org/officeDocument/2006/relationships/image" Target="../media/image58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jpg"/><Relationship Id="rId3" Type="http://schemas.openxmlformats.org/officeDocument/2006/relationships/image" Target="../media/image65.jpg"/><Relationship Id="rId7" Type="http://schemas.openxmlformats.org/officeDocument/2006/relationships/image" Target="../media/image69.jpg"/><Relationship Id="rId2" Type="http://schemas.openxmlformats.org/officeDocument/2006/relationships/image" Target="../media/image64.jpeg"/><Relationship Id="rId1" Type="http://schemas.openxmlformats.org/officeDocument/2006/relationships/image" Target="../media/image1.png"/><Relationship Id="rId6" Type="http://schemas.openxmlformats.org/officeDocument/2006/relationships/image" Target="../media/image68.jpeg"/><Relationship Id="rId5" Type="http://schemas.openxmlformats.org/officeDocument/2006/relationships/image" Target="../media/image67.jpeg"/><Relationship Id="rId4" Type="http://schemas.openxmlformats.org/officeDocument/2006/relationships/image" Target="../media/image66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0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jpeg"/><Relationship Id="rId2" Type="http://schemas.openxmlformats.org/officeDocument/2006/relationships/image" Target="../media/image71.jpeg"/><Relationship Id="rId1" Type="http://schemas.openxmlformats.org/officeDocument/2006/relationships/image" Target="../media/image1.png"/><Relationship Id="rId6" Type="http://schemas.openxmlformats.org/officeDocument/2006/relationships/image" Target="../media/image10.jpg"/><Relationship Id="rId5" Type="http://schemas.openxmlformats.org/officeDocument/2006/relationships/image" Target="../media/image74.jpeg"/><Relationship Id="rId4" Type="http://schemas.openxmlformats.org/officeDocument/2006/relationships/image" Target="../media/image73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jpeg"/><Relationship Id="rId3" Type="http://schemas.openxmlformats.org/officeDocument/2006/relationships/image" Target="../media/image76.jpeg"/><Relationship Id="rId7" Type="http://schemas.openxmlformats.org/officeDocument/2006/relationships/image" Target="../media/image80.jpeg"/><Relationship Id="rId2" Type="http://schemas.openxmlformats.org/officeDocument/2006/relationships/image" Target="../media/image75.jpeg"/><Relationship Id="rId1" Type="http://schemas.openxmlformats.org/officeDocument/2006/relationships/image" Target="../media/image1.png"/><Relationship Id="rId6" Type="http://schemas.openxmlformats.org/officeDocument/2006/relationships/image" Target="../media/image79.jpeg"/><Relationship Id="rId5" Type="http://schemas.openxmlformats.org/officeDocument/2006/relationships/image" Target="../media/image78.jpeg"/><Relationship Id="rId4" Type="http://schemas.openxmlformats.org/officeDocument/2006/relationships/image" Target="../media/image77.jpeg"/><Relationship Id="rId9" Type="http://schemas.openxmlformats.org/officeDocument/2006/relationships/image" Target="../media/image1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428625</xdr:colOff>
      <xdr:row>90</xdr:row>
      <xdr:rowOff>70866</xdr:rowOff>
    </xdr:from>
    <xdr:to>
      <xdr:col>14</xdr:col>
      <xdr:colOff>390525</xdr:colOff>
      <xdr:row>90</xdr:row>
      <xdr:rowOff>610076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1475CDA9-8AE9-4E71-8734-3C71830FB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5775" y="17739741"/>
          <a:ext cx="485775" cy="53921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9526</xdr:colOff>
      <xdr:row>22</xdr:row>
      <xdr:rowOff>9527</xdr:rowOff>
    </xdr:from>
    <xdr:to>
      <xdr:col>11</xdr:col>
      <xdr:colOff>780612</xdr:colOff>
      <xdr:row>27</xdr:row>
      <xdr:rowOff>9525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1626" y="4505327"/>
          <a:ext cx="1399736" cy="9334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9525</xdr:rowOff>
    </xdr:from>
    <xdr:to>
      <xdr:col>2</xdr:col>
      <xdr:colOff>762000</xdr:colOff>
      <xdr:row>49</xdr:row>
      <xdr:rowOff>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9DB24373-3A23-42B3-9EDA-862107C0A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686800"/>
          <a:ext cx="137160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9525</xdr:rowOff>
    </xdr:from>
    <xdr:to>
      <xdr:col>2</xdr:col>
      <xdr:colOff>752475</xdr:colOff>
      <xdr:row>27</xdr:row>
      <xdr:rowOff>9003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4505325"/>
          <a:ext cx="1362075" cy="93292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33</xdr:row>
      <xdr:rowOff>0</xdr:rowOff>
    </xdr:from>
    <xdr:to>
      <xdr:col>2</xdr:col>
      <xdr:colOff>742950</xdr:colOff>
      <xdr:row>38</xdr:row>
      <xdr:rowOff>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6572250"/>
          <a:ext cx="1343025" cy="962025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36</xdr:row>
      <xdr:rowOff>0</xdr:rowOff>
    </xdr:from>
    <xdr:to>
      <xdr:col>11</xdr:col>
      <xdr:colOff>771525</xdr:colOff>
      <xdr:row>41</xdr:row>
      <xdr:rowOff>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1625" y="7153275"/>
          <a:ext cx="1390650" cy="9525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50</xdr:row>
      <xdr:rowOff>0</xdr:rowOff>
    </xdr:from>
    <xdr:to>
      <xdr:col>11</xdr:col>
      <xdr:colOff>762000</xdr:colOff>
      <xdr:row>55</xdr:row>
      <xdr:rowOff>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0" y="9829800"/>
          <a:ext cx="1390650" cy="95250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9526</xdr:colOff>
      <xdr:row>66</xdr:row>
      <xdr:rowOff>9526</xdr:rowOff>
    </xdr:from>
    <xdr:to>
      <xdr:col>11</xdr:col>
      <xdr:colOff>771526</xdr:colOff>
      <xdr:row>71</xdr:row>
      <xdr:rowOff>9526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1626" y="12925426"/>
          <a:ext cx="139065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2</xdr:col>
      <xdr:colOff>739331</xdr:colOff>
      <xdr:row>70</xdr:row>
      <xdr:rowOff>161925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915900"/>
          <a:ext cx="1348931" cy="923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17</xdr:col>
      <xdr:colOff>13870</xdr:colOff>
      <xdr:row>17</xdr:row>
      <xdr:rowOff>542924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0"/>
          <a:ext cx="10281820" cy="37814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152401</xdr:colOff>
      <xdr:row>601</xdr:row>
      <xdr:rowOff>18632</xdr:rowOff>
    </xdr:from>
    <xdr:to>
      <xdr:col>0</xdr:col>
      <xdr:colOff>1362075</xdr:colOff>
      <xdr:row>606</xdr:row>
      <xdr:rowOff>144372</xdr:rowOff>
    </xdr:to>
    <xdr:pic>
      <xdr:nvPicPr>
        <xdr:cNvPr id="21" name="Рисунок 52">
          <a:extLst>
            <a:ext uri="{FF2B5EF4-FFF2-40B4-BE49-F238E27FC236}">
              <a16:creationId xmlns:a16="http://schemas.microsoft.com/office/drawing/2014/main" xmlns="" id="{00000000-0008-0000-0000-00008B5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18509632"/>
          <a:ext cx="1209674" cy="12020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666</xdr:row>
      <xdr:rowOff>161925</xdr:rowOff>
    </xdr:from>
    <xdr:to>
      <xdr:col>0</xdr:col>
      <xdr:colOff>1246868</xdr:colOff>
      <xdr:row>669</xdr:row>
      <xdr:rowOff>152401</xdr:rowOff>
    </xdr:to>
    <xdr:pic>
      <xdr:nvPicPr>
        <xdr:cNvPr id="34" name="Рисунок 69">
          <a:extLst>
            <a:ext uri="{FF2B5EF4-FFF2-40B4-BE49-F238E27FC236}">
              <a16:creationId xmlns:a16="http://schemas.microsoft.com/office/drawing/2014/main" xmlns="" id="{00000000-0008-0000-0000-000099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22215275"/>
          <a:ext cx="951593" cy="666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697</xdr:row>
      <xdr:rowOff>266700</xdr:rowOff>
    </xdr:from>
    <xdr:to>
      <xdr:col>0</xdr:col>
      <xdr:colOff>1391595</xdr:colOff>
      <xdr:row>704</xdr:row>
      <xdr:rowOff>57150</xdr:rowOff>
    </xdr:to>
    <xdr:pic>
      <xdr:nvPicPr>
        <xdr:cNvPr id="35" name="Рисунок 9" descr="https://im0-tub-ru.yandex.net/i?id=f36de4b27df3e758ca0aa8410b8c8e0c&amp;n=13">
          <a:extLst>
            <a:ext uri="{FF2B5EF4-FFF2-40B4-BE49-F238E27FC236}">
              <a16:creationId xmlns:a16="http://schemas.microsoft.com/office/drawing/2014/main" xmlns="" id="{00000000-0008-0000-0000-00009F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578725"/>
          <a:ext cx="139159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676</xdr:row>
      <xdr:rowOff>142875</xdr:rowOff>
    </xdr:from>
    <xdr:to>
      <xdr:col>0</xdr:col>
      <xdr:colOff>1209131</xdr:colOff>
      <xdr:row>679</xdr:row>
      <xdr:rowOff>180976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36108E58-48C8-424E-BF35-652C4163A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135816975"/>
          <a:ext cx="818606" cy="609601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680</xdr:row>
      <xdr:rowOff>57150</xdr:rowOff>
    </xdr:from>
    <xdr:to>
      <xdr:col>0</xdr:col>
      <xdr:colOff>1152525</xdr:colOff>
      <xdr:row>683</xdr:row>
      <xdr:rowOff>142875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F75D3DBF-3C40-452C-9072-50BB817EA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136493250"/>
          <a:ext cx="657225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209549</xdr:colOff>
      <xdr:row>672</xdr:row>
      <xdr:rowOff>180975</xdr:rowOff>
    </xdr:from>
    <xdr:to>
      <xdr:col>0</xdr:col>
      <xdr:colOff>1260516</xdr:colOff>
      <xdr:row>676</xdr:row>
      <xdr:rowOff>104775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D1E950FC-9D5B-41F2-AE27-16EFAA5A2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135093075"/>
          <a:ext cx="105096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772</xdr:row>
      <xdr:rowOff>76200</xdr:rowOff>
    </xdr:from>
    <xdr:to>
      <xdr:col>0</xdr:col>
      <xdr:colOff>1346335</xdr:colOff>
      <xdr:row>777</xdr:row>
      <xdr:rowOff>95249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CBD87272-4EA3-4A55-B297-507CE9067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143494125"/>
          <a:ext cx="1089160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790</xdr:row>
      <xdr:rowOff>66675</xdr:rowOff>
    </xdr:from>
    <xdr:to>
      <xdr:col>0</xdr:col>
      <xdr:colOff>1257300</xdr:colOff>
      <xdr:row>794</xdr:row>
      <xdr:rowOff>142875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54400250"/>
          <a:ext cx="1095375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800</xdr:row>
      <xdr:rowOff>95251</xdr:rowOff>
    </xdr:from>
    <xdr:to>
      <xdr:col>0</xdr:col>
      <xdr:colOff>1352550</xdr:colOff>
      <xdr:row>804</xdr:row>
      <xdr:rowOff>138114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56000451"/>
          <a:ext cx="1285875" cy="900113"/>
        </a:xfrm>
        <a:prstGeom prst="rect">
          <a:avLst/>
        </a:prstGeom>
      </xdr:spPr>
    </xdr:pic>
    <xdr:clientData/>
  </xdr:twoCellAnchor>
  <xdr:oneCellAnchor>
    <xdr:from>
      <xdr:col>10</xdr:col>
      <xdr:colOff>104775</xdr:colOff>
      <xdr:row>811</xdr:row>
      <xdr:rowOff>28575</xdr:rowOff>
    </xdr:from>
    <xdr:ext cx="485775" cy="557784"/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7696AA57-641E-4B1D-AE3A-773AD54FA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0" y="151676100"/>
          <a:ext cx="485775" cy="557784"/>
        </a:xfrm>
        <a:prstGeom prst="rect">
          <a:avLst/>
        </a:prstGeom>
      </xdr:spPr>
    </xdr:pic>
    <xdr:clientData/>
  </xdr:oneCellAnchor>
  <xdr:twoCellAnchor editAs="oneCell">
    <xdr:from>
      <xdr:col>0</xdr:col>
      <xdr:colOff>9526</xdr:colOff>
      <xdr:row>514</xdr:row>
      <xdr:rowOff>114300</xdr:rowOff>
    </xdr:from>
    <xdr:to>
      <xdr:col>0</xdr:col>
      <xdr:colOff>1407036</xdr:colOff>
      <xdr:row>520</xdr:row>
      <xdr:rowOff>104774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91325700"/>
          <a:ext cx="139751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1009650</xdr:colOff>
      <xdr:row>733</xdr:row>
      <xdr:rowOff>180974</xdr:rowOff>
    </xdr:from>
    <xdr:to>
      <xdr:col>1</xdr:col>
      <xdr:colOff>87341</xdr:colOff>
      <xdr:row>735</xdr:row>
      <xdr:rowOff>80546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" y="142370174"/>
          <a:ext cx="544541" cy="328197"/>
        </a:xfrm>
        <a:prstGeom prst="rect">
          <a:avLst/>
        </a:prstGeom>
      </xdr:spPr>
    </xdr:pic>
    <xdr:clientData/>
  </xdr:twoCellAnchor>
  <xdr:twoCellAnchor editAs="oneCell">
    <xdr:from>
      <xdr:col>0</xdr:col>
      <xdr:colOff>996879</xdr:colOff>
      <xdr:row>737</xdr:row>
      <xdr:rowOff>28574</xdr:rowOff>
    </xdr:from>
    <xdr:to>
      <xdr:col>1</xdr:col>
      <xdr:colOff>90373</xdr:colOff>
      <xdr:row>738</xdr:row>
      <xdr:rowOff>156745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879" y="143065499"/>
          <a:ext cx="560344" cy="337721"/>
        </a:xfrm>
        <a:prstGeom prst="rect">
          <a:avLst/>
        </a:prstGeom>
      </xdr:spPr>
    </xdr:pic>
    <xdr:clientData/>
  </xdr:twoCellAnchor>
  <xdr:twoCellAnchor editAs="oneCell">
    <xdr:from>
      <xdr:col>0</xdr:col>
      <xdr:colOff>1038225</xdr:colOff>
      <xdr:row>750</xdr:row>
      <xdr:rowOff>76199</xdr:rowOff>
    </xdr:from>
    <xdr:to>
      <xdr:col>1</xdr:col>
      <xdr:colOff>84308</xdr:colOff>
      <xdr:row>751</xdr:row>
      <xdr:rowOff>185321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" y="145694399"/>
          <a:ext cx="512933" cy="309147"/>
        </a:xfrm>
        <a:prstGeom prst="rect">
          <a:avLst/>
        </a:prstGeom>
      </xdr:spPr>
    </xdr:pic>
    <xdr:clientData/>
  </xdr:twoCellAnchor>
  <xdr:twoCellAnchor editAs="oneCell">
    <xdr:from>
      <xdr:col>0</xdr:col>
      <xdr:colOff>1016862</xdr:colOff>
      <xdr:row>758</xdr:row>
      <xdr:rowOff>0</xdr:rowOff>
    </xdr:from>
    <xdr:to>
      <xdr:col>1</xdr:col>
      <xdr:colOff>71537</xdr:colOff>
      <xdr:row>759</xdr:row>
      <xdr:rowOff>133350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862" y="149294850"/>
          <a:ext cx="521525" cy="314325"/>
        </a:xfrm>
        <a:prstGeom prst="rect">
          <a:avLst/>
        </a:prstGeom>
      </xdr:spPr>
    </xdr:pic>
    <xdr:clientData/>
  </xdr:twoCellAnchor>
  <xdr:twoCellAnchor editAs="oneCell">
    <xdr:from>
      <xdr:col>0</xdr:col>
      <xdr:colOff>1028700</xdr:colOff>
      <xdr:row>775</xdr:row>
      <xdr:rowOff>161925</xdr:rowOff>
    </xdr:from>
    <xdr:to>
      <xdr:col>1</xdr:col>
      <xdr:colOff>90587</xdr:colOff>
      <xdr:row>777</xdr:row>
      <xdr:rowOff>80546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" y="150704550"/>
          <a:ext cx="528737" cy="318671"/>
        </a:xfrm>
        <a:prstGeom prst="rect">
          <a:avLst/>
        </a:prstGeom>
      </xdr:spPr>
    </xdr:pic>
    <xdr:clientData/>
  </xdr:twoCellAnchor>
  <xdr:twoCellAnchor editAs="oneCell">
    <xdr:from>
      <xdr:col>0</xdr:col>
      <xdr:colOff>1038943</xdr:colOff>
      <xdr:row>784</xdr:row>
      <xdr:rowOff>171450</xdr:rowOff>
    </xdr:from>
    <xdr:to>
      <xdr:col>1</xdr:col>
      <xdr:colOff>93619</xdr:colOff>
      <xdr:row>786</xdr:row>
      <xdr:rowOff>85725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943" y="152485725"/>
          <a:ext cx="521526" cy="314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9525</xdr:colOff>
      <xdr:row>7</xdr:row>
      <xdr:rowOff>122228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343900" cy="3074978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711</xdr:row>
      <xdr:rowOff>104775</xdr:rowOff>
    </xdr:from>
    <xdr:to>
      <xdr:col>0</xdr:col>
      <xdr:colOff>1323975</xdr:colOff>
      <xdr:row>718</xdr:row>
      <xdr:rowOff>91225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57175" y="137331450"/>
          <a:ext cx="1066800" cy="1424725"/>
        </a:xfrm>
        <a:prstGeom prst="rect">
          <a:avLst/>
        </a:prstGeom>
      </xdr:spPr>
    </xdr:pic>
    <xdr:clientData/>
  </xdr:twoCellAnchor>
  <xdr:twoCellAnchor editAs="oneCell">
    <xdr:from>
      <xdr:col>0</xdr:col>
      <xdr:colOff>275121</xdr:colOff>
      <xdr:row>728</xdr:row>
      <xdr:rowOff>0</xdr:rowOff>
    </xdr:from>
    <xdr:to>
      <xdr:col>0</xdr:col>
      <xdr:colOff>1228724</xdr:colOff>
      <xdr:row>733</xdr:row>
      <xdr:rowOff>47625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121" y="136607550"/>
          <a:ext cx="953603" cy="1095375"/>
        </a:xfrm>
        <a:prstGeom prst="rect">
          <a:avLst/>
        </a:prstGeom>
      </xdr:spPr>
    </xdr:pic>
    <xdr:clientData/>
  </xdr:twoCellAnchor>
  <xdr:twoCellAnchor editAs="oneCell">
    <xdr:from>
      <xdr:col>0</xdr:col>
      <xdr:colOff>1028700</xdr:colOff>
      <xdr:row>726</xdr:row>
      <xdr:rowOff>196957</xdr:rowOff>
    </xdr:from>
    <xdr:to>
      <xdr:col>1</xdr:col>
      <xdr:colOff>72661</xdr:colOff>
      <xdr:row>728</xdr:row>
      <xdr:rowOff>66675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" y="140900257"/>
          <a:ext cx="510811" cy="307868"/>
        </a:xfrm>
        <a:prstGeom prst="rect">
          <a:avLst/>
        </a:prstGeom>
      </xdr:spPr>
    </xdr:pic>
    <xdr:clientData/>
  </xdr:twoCellAnchor>
  <xdr:twoCellAnchor editAs="oneCell">
    <xdr:from>
      <xdr:col>0</xdr:col>
      <xdr:colOff>1041764</xdr:colOff>
      <xdr:row>730</xdr:row>
      <xdr:rowOff>54083</xdr:rowOff>
    </xdr:from>
    <xdr:to>
      <xdr:col>1</xdr:col>
      <xdr:colOff>85725</xdr:colOff>
      <xdr:row>731</xdr:row>
      <xdr:rowOff>142876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764" y="141605108"/>
          <a:ext cx="510811" cy="3078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742</xdr:row>
      <xdr:rowOff>285750</xdr:rowOff>
    </xdr:from>
    <xdr:to>
      <xdr:col>1</xdr:col>
      <xdr:colOff>0</xdr:colOff>
      <xdr:row>746</xdr:row>
      <xdr:rowOff>106646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9190075"/>
          <a:ext cx="1466850" cy="716246"/>
        </a:xfrm>
        <a:prstGeom prst="rect">
          <a:avLst/>
        </a:prstGeom>
      </xdr:spPr>
    </xdr:pic>
    <xdr:clientData/>
  </xdr:twoCellAnchor>
  <xdr:twoCellAnchor editAs="oneCell">
    <xdr:from>
      <xdr:col>0</xdr:col>
      <xdr:colOff>1013614</xdr:colOff>
      <xdr:row>794</xdr:row>
      <xdr:rowOff>85725</xdr:rowOff>
    </xdr:from>
    <xdr:to>
      <xdr:col>1</xdr:col>
      <xdr:colOff>99897</xdr:colOff>
      <xdr:row>799</xdr:row>
      <xdr:rowOff>38101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3614" y="155305125"/>
          <a:ext cx="553133" cy="333376"/>
        </a:xfrm>
        <a:prstGeom prst="rect">
          <a:avLst/>
        </a:prstGeom>
      </xdr:spPr>
    </xdr:pic>
    <xdr:clientData/>
  </xdr:twoCellAnchor>
  <xdr:twoCellAnchor editAs="oneCell">
    <xdr:from>
      <xdr:col>0</xdr:col>
      <xdr:colOff>1019682</xdr:colOff>
      <xdr:row>804</xdr:row>
      <xdr:rowOff>63608</xdr:rowOff>
    </xdr:from>
    <xdr:to>
      <xdr:col>1</xdr:col>
      <xdr:colOff>95249</xdr:colOff>
      <xdr:row>810</xdr:row>
      <xdr:rowOff>19051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682" y="156826058"/>
          <a:ext cx="542417" cy="326918"/>
        </a:xfrm>
        <a:prstGeom prst="rect">
          <a:avLst/>
        </a:prstGeom>
      </xdr:spPr>
    </xdr:pic>
    <xdr:clientData/>
  </xdr:twoCellAnchor>
  <xdr:twoCellAnchor editAs="oneCell">
    <xdr:from>
      <xdr:col>0</xdr:col>
      <xdr:colOff>9524</xdr:colOff>
      <xdr:row>533</xdr:row>
      <xdr:rowOff>285750</xdr:rowOff>
    </xdr:from>
    <xdr:to>
      <xdr:col>1</xdr:col>
      <xdr:colOff>14655</xdr:colOff>
      <xdr:row>539</xdr:row>
      <xdr:rowOff>9525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" y="102298500"/>
          <a:ext cx="1471981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687</xdr:row>
      <xdr:rowOff>247651</xdr:rowOff>
    </xdr:from>
    <xdr:to>
      <xdr:col>0</xdr:col>
      <xdr:colOff>1446842</xdr:colOff>
      <xdr:row>693</xdr:row>
      <xdr:rowOff>9525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6" y="134283451"/>
          <a:ext cx="1342066" cy="1000124"/>
        </a:xfrm>
        <a:prstGeom prst="rect">
          <a:avLst/>
        </a:prstGeom>
      </xdr:spPr>
    </xdr:pic>
    <xdr:clientData/>
  </xdr:twoCellAnchor>
  <xdr:twoCellAnchor editAs="oneCell">
    <xdr:from>
      <xdr:col>0</xdr:col>
      <xdr:colOff>137159</xdr:colOff>
      <xdr:row>18</xdr:row>
      <xdr:rowOff>161925</xdr:rowOff>
    </xdr:from>
    <xdr:to>
      <xdr:col>0</xdr:col>
      <xdr:colOff>1266825</xdr:colOff>
      <xdr:row>25</xdr:row>
      <xdr:rowOff>173322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37159" y="5781675"/>
          <a:ext cx="1129666" cy="134489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123824</xdr:colOff>
      <xdr:row>54</xdr:row>
      <xdr:rowOff>38101</xdr:rowOff>
    </xdr:from>
    <xdr:to>
      <xdr:col>0</xdr:col>
      <xdr:colOff>1209675</xdr:colOff>
      <xdr:row>61</xdr:row>
      <xdr:rowOff>87082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3824" y="11239501"/>
          <a:ext cx="1085851" cy="1382481"/>
        </a:xfrm>
        <a:prstGeom prst="rect">
          <a:avLst/>
        </a:prstGeom>
      </xdr:spPr>
    </xdr:pic>
    <xdr:clientData/>
  </xdr:twoCellAnchor>
  <xdr:twoCellAnchor editAs="oneCell">
    <xdr:from>
      <xdr:col>0</xdr:col>
      <xdr:colOff>165574</xdr:colOff>
      <xdr:row>85</xdr:row>
      <xdr:rowOff>96796</xdr:rowOff>
    </xdr:from>
    <xdr:to>
      <xdr:col>0</xdr:col>
      <xdr:colOff>1409699</xdr:colOff>
      <xdr:row>92</xdr:row>
      <xdr:rowOff>9525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65574" y="15603496"/>
          <a:ext cx="1244125" cy="1246229"/>
        </a:xfrm>
        <a:prstGeom prst="rect">
          <a:avLst/>
        </a:prstGeom>
      </xdr:spPr>
    </xdr:pic>
    <xdr:clientData/>
  </xdr:twoCellAnchor>
  <xdr:twoCellAnchor editAs="oneCell">
    <xdr:from>
      <xdr:col>0</xdr:col>
      <xdr:colOff>123797</xdr:colOff>
      <xdr:row>97</xdr:row>
      <xdr:rowOff>304800</xdr:rowOff>
    </xdr:from>
    <xdr:to>
      <xdr:col>0</xdr:col>
      <xdr:colOff>1419225</xdr:colOff>
      <xdr:row>105</xdr:row>
      <xdr:rowOff>71634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3797" y="18049875"/>
          <a:ext cx="1295428" cy="1471809"/>
        </a:xfrm>
        <a:prstGeom prst="rect">
          <a:avLst/>
        </a:prstGeom>
      </xdr:spPr>
    </xdr:pic>
    <xdr:clientData/>
  </xdr:twoCellAnchor>
  <xdr:twoCellAnchor editAs="oneCell">
    <xdr:from>
      <xdr:col>0</xdr:col>
      <xdr:colOff>152399</xdr:colOff>
      <xdr:row>109</xdr:row>
      <xdr:rowOff>173964</xdr:rowOff>
    </xdr:from>
    <xdr:to>
      <xdr:col>0</xdr:col>
      <xdr:colOff>1283501</xdr:colOff>
      <xdr:row>116</xdr:row>
      <xdr:rowOff>66675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52399" y="21357564"/>
          <a:ext cx="1131102" cy="1292886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120</xdr:row>
      <xdr:rowOff>114300</xdr:rowOff>
    </xdr:from>
    <xdr:to>
      <xdr:col>0</xdr:col>
      <xdr:colOff>1414253</xdr:colOff>
      <xdr:row>126</xdr:row>
      <xdr:rowOff>171450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5249" y="23479125"/>
          <a:ext cx="1319004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145</xdr:row>
      <xdr:rowOff>76201</xdr:rowOff>
    </xdr:from>
    <xdr:to>
      <xdr:col>0</xdr:col>
      <xdr:colOff>1447800</xdr:colOff>
      <xdr:row>152</xdr:row>
      <xdr:rowOff>116064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28213051"/>
          <a:ext cx="1343025" cy="1525763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276224</xdr:colOff>
      <xdr:row>221</xdr:row>
      <xdr:rowOff>92527</xdr:rowOff>
    </xdr:from>
    <xdr:to>
      <xdr:col>0</xdr:col>
      <xdr:colOff>1238249</xdr:colOff>
      <xdr:row>224</xdr:row>
      <xdr:rowOff>205220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76224" y="41107177"/>
          <a:ext cx="962025" cy="7603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</xdr:row>
      <xdr:rowOff>104774</xdr:rowOff>
    </xdr:from>
    <xdr:to>
      <xdr:col>0</xdr:col>
      <xdr:colOff>1408056</xdr:colOff>
      <xdr:row>237</xdr:row>
      <xdr:rowOff>114300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0" y="43938824"/>
          <a:ext cx="1408056" cy="9620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263</xdr:row>
      <xdr:rowOff>112754</xdr:rowOff>
    </xdr:from>
    <xdr:to>
      <xdr:col>0</xdr:col>
      <xdr:colOff>1432441</xdr:colOff>
      <xdr:row>268</xdr:row>
      <xdr:rowOff>104775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0" y="49938029"/>
          <a:ext cx="1432441" cy="944521"/>
        </a:xfrm>
        <a:prstGeom prst="rect">
          <a:avLst/>
        </a:prstGeom>
      </xdr:spPr>
    </xdr:pic>
    <xdr:clientData/>
  </xdr:twoCellAnchor>
  <xdr:twoCellAnchor editAs="oneCell">
    <xdr:from>
      <xdr:col>0</xdr:col>
      <xdr:colOff>128567</xdr:colOff>
      <xdr:row>402</xdr:row>
      <xdr:rowOff>85725</xdr:rowOff>
    </xdr:from>
    <xdr:to>
      <xdr:col>0</xdr:col>
      <xdr:colOff>1379307</xdr:colOff>
      <xdr:row>406</xdr:row>
      <xdr:rowOff>85725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67" y="76019025"/>
          <a:ext cx="1250740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219073</xdr:colOff>
      <xdr:row>412</xdr:row>
      <xdr:rowOff>76200</xdr:rowOff>
    </xdr:from>
    <xdr:to>
      <xdr:col>0</xdr:col>
      <xdr:colOff>1381124</xdr:colOff>
      <xdr:row>420</xdr:row>
      <xdr:rowOff>171113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19073" y="71923275"/>
          <a:ext cx="1162051" cy="1618913"/>
        </a:xfrm>
        <a:prstGeom prst="rect">
          <a:avLst/>
        </a:prstGeom>
      </xdr:spPr>
    </xdr:pic>
    <xdr:clientData/>
  </xdr:twoCellAnchor>
  <xdr:twoCellAnchor editAs="oneCell">
    <xdr:from>
      <xdr:col>0</xdr:col>
      <xdr:colOff>471977</xdr:colOff>
      <xdr:row>428</xdr:row>
      <xdr:rowOff>0</xdr:rowOff>
    </xdr:from>
    <xdr:to>
      <xdr:col>0</xdr:col>
      <xdr:colOff>1276348</xdr:colOff>
      <xdr:row>435</xdr:row>
      <xdr:rowOff>180975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71977" y="74961750"/>
          <a:ext cx="804371" cy="1543050"/>
        </a:xfrm>
        <a:prstGeom prst="rect">
          <a:avLst/>
        </a:prstGeom>
      </xdr:spPr>
    </xdr:pic>
    <xdr:clientData/>
  </xdr:twoCellAnchor>
  <xdr:twoCellAnchor editAs="oneCell">
    <xdr:from>
      <xdr:col>0</xdr:col>
      <xdr:colOff>545797</xdr:colOff>
      <xdr:row>439</xdr:row>
      <xdr:rowOff>38099</xdr:rowOff>
    </xdr:from>
    <xdr:to>
      <xdr:col>0</xdr:col>
      <xdr:colOff>1266840</xdr:colOff>
      <xdr:row>444</xdr:row>
      <xdr:rowOff>114300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45797" y="84086699"/>
          <a:ext cx="721043" cy="11144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448</xdr:row>
      <xdr:rowOff>152400</xdr:rowOff>
    </xdr:from>
    <xdr:to>
      <xdr:col>0</xdr:col>
      <xdr:colOff>1428750</xdr:colOff>
      <xdr:row>451</xdr:row>
      <xdr:rowOff>59720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239350"/>
          <a:ext cx="1428750" cy="47882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457</xdr:row>
      <xdr:rowOff>152400</xdr:rowOff>
    </xdr:from>
    <xdr:to>
      <xdr:col>0</xdr:col>
      <xdr:colOff>1409700</xdr:colOff>
      <xdr:row>463</xdr:row>
      <xdr:rowOff>106357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71450" y="80333850"/>
          <a:ext cx="1238250" cy="1230307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104773</xdr:colOff>
      <xdr:row>467</xdr:row>
      <xdr:rowOff>219075</xdr:rowOff>
    </xdr:from>
    <xdr:to>
      <xdr:col>0</xdr:col>
      <xdr:colOff>1453174</xdr:colOff>
      <xdr:row>472</xdr:row>
      <xdr:rowOff>168275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04773" y="82238850"/>
          <a:ext cx="1348401" cy="100647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476</xdr:row>
      <xdr:rowOff>104775</xdr:rowOff>
    </xdr:from>
    <xdr:to>
      <xdr:col>0</xdr:col>
      <xdr:colOff>1447800</xdr:colOff>
      <xdr:row>482</xdr:row>
      <xdr:rowOff>180974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84077175"/>
          <a:ext cx="1333499" cy="133349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495</xdr:row>
      <xdr:rowOff>228600</xdr:rowOff>
    </xdr:from>
    <xdr:to>
      <xdr:col>0</xdr:col>
      <xdr:colOff>1428750</xdr:colOff>
      <xdr:row>499</xdr:row>
      <xdr:rowOff>83550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95297625"/>
          <a:ext cx="1390650" cy="731250"/>
        </a:xfrm>
        <a:prstGeom prst="rect">
          <a:avLst/>
        </a:prstGeom>
      </xdr:spPr>
    </xdr:pic>
    <xdr:clientData/>
  </xdr:twoCellAnchor>
  <xdr:twoCellAnchor editAs="oneCell">
    <xdr:from>
      <xdr:col>0</xdr:col>
      <xdr:colOff>752476</xdr:colOff>
      <xdr:row>499</xdr:row>
      <xdr:rowOff>57149</xdr:rowOff>
    </xdr:from>
    <xdr:to>
      <xdr:col>2</xdr:col>
      <xdr:colOff>50652</xdr:colOff>
      <xdr:row>502</xdr:row>
      <xdr:rowOff>57150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6" y="96002474"/>
          <a:ext cx="879326" cy="5715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542</xdr:row>
      <xdr:rowOff>219075</xdr:rowOff>
    </xdr:from>
    <xdr:to>
      <xdr:col>0</xdr:col>
      <xdr:colOff>1439517</xdr:colOff>
      <xdr:row>546</xdr:row>
      <xdr:rowOff>104774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974025"/>
          <a:ext cx="1439517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676276</xdr:colOff>
      <xdr:row>545</xdr:row>
      <xdr:rowOff>123825</xdr:rowOff>
    </xdr:from>
    <xdr:to>
      <xdr:col>2</xdr:col>
      <xdr:colOff>9525</xdr:colOff>
      <xdr:row>548</xdr:row>
      <xdr:rowOff>146621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6" y="104736900"/>
          <a:ext cx="914399" cy="594296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554</xdr:row>
      <xdr:rowOff>9525</xdr:rowOff>
    </xdr:from>
    <xdr:to>
      <xdr:col>0</xdr:col>
      <xdr:colOff>1400175</xdr:colOff>
      <xdr:row>557</xdr:row>
      <xdr:rowOff>228601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98488500"/>
          <a:ext cx="1219200" cy="914401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560</xdr:row>
      <xdr:rowOff>19050</xdr:rowOff>
    </xdr:from>
    <xdr:to>
      <xdr:col>1</xdr:col>
      <xdr:colOff>592</xdr:colOff>
      <xdr:row>563</xdr:row>
      <xdr:rowOff>200026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109832775"/>
          <a:ext cx="1400766" cy="93345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565</xdr:row>
      <xdr:rowOff>28575</xdr:rowOff>
    </xdr:from>
    <xdr:to>
      <xdr:col>0</xdr:col>
      <xdr:colOff>1462089</xdr:colOff>
      <xdr:row>570</xdr:row>
      <xdr:rowOff>0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111023400"/>
          <a:ext cx="1385888" cy="9239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574</xdr:row>
      <xdr:rowOff>28576</xdr:rowOff>
    </xdr:from>
    <xdr:to>
      <xdr:col>0</xdr:col>
      <xdr:colOff>1439535</xdr:colOff>
      <xdr:row>578</xdr:row>
      <xdr:rowOff>66675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8574" y="110423326"/>
          <a:ext cx="1410961" cy="85724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586</xdr:row>
      <xdr:rowOff>43703</xdr:rowOff>
    </xdr:from>
    <xdr:to>
      <xdr:col>0</xdr:col>
      <xdr:colOff>1428104</xdr:colOff>
      <xdr:row>591</xdr:row>
      <xdr:rowOff>180975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11800528"/>
          <a:ext cx="1332854" cy="1156447"/>
        </a:xfrm>
        <a:prstGeom prst="rect">
          <a:avLst/>
        </a:prstGeom>
      </xdr:spPr>
    </xdr:pic>
    <xdr:clientData/>
  </xdr:twoCellAnchor>
  <xdr:twoCellAnchor editAs="oneCell">
    <xdr:from>
      <xdr:col>0</xdr:col>
      <xdr:colOff>152399</xdr:colOff>
      <xdr:row>594</xdr:row>
      <xdr:rowOff>19049</xdr:rowOff>
    </xdr:from>
    <xdr:to>
      <xdr:col>0</xdr:col>
      <xdr:colOff>1371600</xdr:colOff>
      <xdr:row>599</xdr:row>
      <xdr:rowOff>161925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" y="118738649"/>
          <a:ext cx="1219201" cy="1219201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613</xdr:row>
      <xdr:rowOff>9525</xdr:rowOff>
    </xdr:from>
    <xdr:to>
      <xdr:col>1</xdr:col>
      <xdr:colOff>9525</xdr:colOff>
      <xdr:row>617</xdr:row>
      <xdr:rowOff>1295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1585375"/>
          <a:ext cx="1352550" cy="83949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618</xdr:row>
      <xdr:rowOff>38100</xdr:rowOff>
    </xdr:from>
    <xdr:to>
      <xdr:col>0</xdr:col>
      <xdr:colOff>1397672</xdr:colOff>
      <xdr:row>622</xdr:row>
      <xdr:rowOff>180975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118843425"/>
          <a:ext cx="1330996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635</xdr:row>
      <xdr:rowOff>19051</xdr:rowOff>
    </xdr:from>
    <xdr:to>
      <xdr:col>0</xdr:col>
      <xdr:colOff>1396063</xdr:colOff>
      <xdr:row>641</xdr:row>
      <xdr:rowOff>180976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605926"/>
          <a:ext cx="1396063" cy="13906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650</xdr:row>
      <xdr:rowOff>38099</xdr:rowOff>
    </xdr:from>
    <xdr:to>
      <xdr:col>0</xdr:col>
      <xdr:colOff>1454043</xdr:colOff>
      <xdr:row>654</xdr:row>
      <xdr:rowOff>197936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122139074"/>
          <a:ext cx="1396892" cy="1071753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762</xdr:row>
      <xdr:rowOff>104774</xdr:rowOff>
    </xdr:from>
    <xdr:to>
      <xdr:col>1</xdr:col>
      <xdr:colOff>3342</xdr:colOff>
      <xdr:row>767</xdr:row>
      <xdr:rowOff>113538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3825" y="143389349"/>
          <a:ext cx="1346367" cy="1094613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780</xdr:row>
      <xdr:rowOff>97601</xdr:rowOff>
    </xdr:from>
    <xdr:to>
      <xdr:col>0</xdr:col>
      <xdr:colOff>1409700</xdr:colOff>
      <xdr:row>784</xdr:row>
      <xdr:rowOff>171451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46954051"/>
          <a:ext cx="1181100" cy="997774"/>
        </a:xfrm>
        <a:prstGeom prst="rect">
          <a:avLst/>
        </a:prstGeom>
      </xdr:spPr>
    </xdr:pic>
    <xdr:clientData/>
  </xdr:twoCellAnchor>
  <xdr:twoCellAnchor editAs="oneCell">
    <xdr:from>
      <xdr:col>0</xdr:col>
      <xdr:colOff>1072182</xdr:colOff>
      <xdr:row>13</xdr:row>
      <xdr:rowOff>123825</xdr:rowOff>
    </xdr:from>
    <xdr:to>
      <xdr:col>1</xdr:col>
      <xdr:colOff>95249</xdr:colOff>
      <xdr:row>15</xdr:row>
      <xdr:rowOff>38100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182" y="4905375"/>
          <a:ext cx="489917" cy="295275"/>
        </a:xfrm>
        <a:prstGeom prst="rect">
          <a:avLst/>
        </a:prstGeom>
      </xdr:spPr>
    </xdr:pic>
    <xdr:clientData/>
  </xdr:twoCellAnchor>
  <xdr:twoCellAnchor editAs="oneCell">
    <xdr:from>
      <xdr:col>0</xdr:col>
      <xdr:colOff>1097511</xdr:colOff>
      <xdr:row>25</xdr:row>
      <xdr:rowOff>114300</xdr:rowOff>
    </xdr:from>
    <xdr:to>
      <xdr:col>1</xdr:col>
      <xdr:colOff>104774</xdr:colOff>
      <xdr:row>27</xdr:row>
      <xdr:rowOff>19050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511" y="6610350"/>
          <a:ext cx="474113" cy="285750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1066800</xdr:colOff>
      <xdr:row>49</xdr:row>
      <xdr:rowOff>144703</xdr:rowOff>
    </xdr:from>
    <xdr:to>
      <xdr:col>1</xdr:col>
      <xdr:colOff>99137</xdr:colOff>
      <xdr:row>51</xdr:row>
      <xdr:rowOff>64565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0831753"/>
          <a:ext cx="499187" cy="300862"/>
        </a:xfrm>
        <a:prstGeom prst="rect">
          <a:avLst/>
        </a:prstGeom>
      </xdr:spPr>
    </xdr:pic>
    <xdr:clientData/>
  </xdr:twoCellAnchor>
  <xdr:twoCellAnchor editAs="oneCell">
    <xdr:from>
      <xdr:col>0</xdr:col>
      <xdr:colOff>1095375</xdr:colOff>
      <xdr:row>61</xdr:row>
      <xdr:rowOff>171450</xdr:rowOff>
    </xdr:from>
    <xdr:to>
      <xdr:col>1</xdr:col>
      <xdr:colOff>99137</xdr:colOff>
      <xdr:row>63</xdr:row>
      <xdr:rowOff>74090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" y="12573000"/>
          <a:ext cx="470612" cy="283640"/>
        </a:xfrm>
        <a:prstGeom prst="rect">
          <a:avLst/>
        </a:prstGeom>
      </xdr:spPr>
    </xdr:pic>
    <xdr:clientData/>
  </xdr:twoCellAnchor>
  <xdr:twoCellAnchor editAs="oneCell">
    <xdr:from>
      <xdr:col>0</xdr:col>
      <xdr:colOff>1076325</xdr:colOff>
      <xdr:row>230</xdr:row>
      <xdr:rowOff>171449</xdr:rowOff>
    </xdr:from>
    <xdr:to>
      <xdr:col>1</xdr:col>
      <xdr:colOff>95891</xdr:colOff>
      <xdr:row>232</xdr:row>
      <xdr:rowOff>83614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" y="43624499"/>
          <a:ext cx="486416" cy="293165"/>
        </a:xfrm>
        <a:prstGeom prst="rect">
          <a:avLst/>
        </a:prstGeom>
      </xdr:spPr>
    </xdr:pic>
    <xdr:clientData/>
  </xdr:twoCellAnchor>
  <xdr:twoCellAnchor editAs="oneCell">
    <xdr:from>
      <xdr:col>0</xdr:col>
      <xdr:colOff>1063297</xdr:colOff>
      <xdr:row>239</xdr:row>
      <xdr:rowOff>171449</xdr:rowOff>
    </xdr:from>
    <xdr:to>
      <xdr:col>1</xdr:col>
      <xdr:colOff>86366</xdr:colOff>
      <xdr:row>241</xdr:row>
      <xdr:rowOff>85725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297" y="45338999"/>
          <a:ext cx="489919" cy="295276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1047750</xdr:colOff>
      <xdr:row>627</xdr:row>
      <xdr:rowOff>54082</xdr:rowOff>
    </xdr:from>
    <xdr:to>
      <xdr:col>1</xdr:col>
      <xdr:colOff>107515</xdr:colOff>
      <xdr:row>628</xdr:row>
      <xdr:rowOff>180975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" y="121840732"/>
          <a:ext cx="526615" cy="31739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318</xdr:row>
      <xdr:rowOff>38100</xdr:rowOff>
    </xdr:from>
    <xdr:to>
      <xdr:col>0</xdr:col>
      <xdr:colOff>1441966</xdr:colOff>
      <xdr:row>323</xdr:row>
      <xdr:rowOff>30121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525" y="60007500"/>
          <a:ext cx="1432441" cy="944521"/>
        </a:xfrm>
        <a:prstGeom prst="rect">
          <a:avLst/>
        </a:prstGeom>
      </xdr:spPr>
    </xdr:pic>
    <xdr:clientData/>
  </xdr:twoCellAnchor>
  <xdr:twoCellAnchor editAs="oneCell">
    <xdr:from>
      <xdr:col>0</xdr:col>
      <xdr:colOff>1072182</xdr:colOff>
      <xdr:row>18</xdr:row>
      <xdr:rowOff>142875</xdr:rowOff>
    </xdr:from>
    <xdr:to>
      <xdr:col>1</xdr:col>
      <xdr:colOff>95249</xdr:colOff>
      <xdr:row>20</xdr:row>
      <xdr:rowOff>57150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182" y="5762625"/>
          <a:ext cx="489917" cy="295275"/>
        </a:xfrm>
        <a:prstGeom prst="rect">
          <a:avLst/>
        </a:prstGeom>
      </xdr:spPr>
    </xdr:pic>
    <xdr:clientData/>
  </xdr:twoCellAnchor>
  <xdr:twoCellAnchor editAs="oneCell">
    <xdr:from>
      <xdr:col>0</xdr:col>
      <xdr:colOff>1081707</xdr:colOff>
      <xdr:row>21</xdr:row>
      <xdr:rowOff>171450</xdr:rowOff>
    </xdr:from>
    <xdr:to>
      <xdr:col>1</xdr:col>
      <xdr:colOff>104774</xdr:colOff>
      <xdr:row>23</xdr:row>
      <xdr:rowOff>85725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1707" y="6362700"/>
          <a:ext cx="489917" cy="295275"/>
        </a:xfrm>
        <a:prstGeom prst="rect">
          <a:avLst/>
        </a:prstGeom>
      </xdr:spPr>
    </xdr:pic>
    <xdr:clientData/>
  </xdr:twoCellAnchor>
  <xdr:twoCellAnchor editAs="oneCell">
    <xdr:from>
      <xdr:col>0</xdr:col>
      <xdr:colOff>1072182</xdr:colOff>
      <xdr:row>15</xdr:row>
      <xdr:rowOff>161925</xdr:rowOff>
    </xdr:from>
    <xdr:to>
      <xdr:col>1</xdr:col>
      <xdr:colOff>95249</xdr:colOff>
      <xdr:row>17</xdr:row>
      <xdr:rowOff>76200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182" y="5210175"/>
          <a:ext cx="489917" cy="295275"/>
        </a:xfrm>
        <a:prstGeom prst="rect">
          <a:avLst/>
        </a:prstGeom>
      </xdr:spPr>
    </xdr:pic>
    <xdr:clientData/>
  </xdr:twoCellAnchor>
  <xdr:twoCellAnchor editAs="oneCell">
    <xdr:from>
      <xdr:col>0</xdr:col>
      <xdr:colOff>1081707</xdr:colOff>
      <xdr:row>27</xdr:row>
      <xdr:rowOff>180975</xdr:rowOff>
    </xdr:from>
    <xdr:to>
      <xdr:col>1</xdr:col>
      <xdr:colOff>104774</xdr:colOff>
      <xdr:row>29</xdr:row>
      <xdr:rowOff>95250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1707" y="7515225"/>
          <a:ext cx="489917" cy="295275"/>
        </a:xfrm>
        <a:prstGeom prst="rect">
          <a:avLst/>
        </a:prstGeom>
      </xdr:spPr>
    </xdr:pic>
    <xdr:clientData/>
  </xdr:twoCellAnchor>
  <xdr:twoCellAnchor editAs="oneCell">
    <xdr:from>
      <xdr:col>0</xdr:col>
      <xdr:colOff>1072182</xdr:colOff>
      <xdr:row>30</xdr:row>
      <xdr:rowOff>142875</xdr:rowOff>
    </xdr:from>
    <xdr:to>
      <xdr:col>1</xdr:col>
      <xdr:colOff>95249</xdr:colOff>
      <xdr:row>32</xdr:row>
      <xdr:rowOff>57150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182" y="8048625"/>
          <a:ext cx="489917" cy="295275"/>
        </a:xfrm>
        <a:prstGeom prst="rect">
          <a:avLst/>
        </a:prstGeom>
      </xdr:spPr>
    </xdr:pic>
    <xdr:clientData/>
  </xdr:twoCellAnchor>
  <xdr:twoCellAnchor editAs="oneCell">
    <xdr:from>
      <xdr:col>0</xdr:col>
      <xdr:colOff>1072182</xdr:colOff>
      <xdr:row>33</xdr:row>
      <xdr:rowOff>142875</xdr:rowOff>
    </xdr:from>
    <xdr:to>
      <xdr:col>1</xdr:col>
      <xdr:colOff>95249</xdr:colOff>
      <xdr:row>35</xdr:row>
      <xdr:rowOff>57150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182" y="8620125"/>
          <a:ext cx="489917" cy="295275"/>
        </a:xfrm>
        <a:prstGeom prst="rect">
          <a:avLst/>
        </a:prstGeom>
      </xdr:spPr>
    </xdr:pic>
    <xdr:clientData/>
  </xdr:twoCellAnchor>
  <xdr:twoCellAnchor editAs="oneCell">
    <xdr:from>
      <xdr:col>0</xdr:col>
      <xdr:colOff>1076325</xdr:colOff>
      <xdr:row>51</xdr:row>
      <xdr:rowOff>173278</xdr:rowOff>
    </xdr:from>
    <xdr:to>
      <xdr:col>1</xdr:col>
      <xdr:colOff>108662</xdr:colOff>
      <xdr:row>53</xdr:row>
      <xdr:rowOff>93140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" y="12203353"/>
          <a:ext cx="499187" cy="300862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1066800</xdr:colOff>
      <xdr:row>54</xdr:row>
      <xdr:rowOff>144703</xdr:rowOff>
    </xdr:from>
    <xdr:to>
      <xdr:col>1</xdr:col>
      <xdr:colOff>99137</xdr:colOff>
      <xdr:row>56</xdr:row>
      <xdr:rowOff>64565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2746278"/>
          <a:ext cx="499187" cy="300862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1066800</xdr:colOff>
      <xdr:row>57</xdr:row>
      <xdr:rowOff>163753</xdr:rowOff>
    </xdr:from>
    <xdr:to>
      <xdr:col>1</xdr:col>
      <xdr:colOff>99137</xdr:colOff>
      <xdr:row>59</xdr:row>
      <xdr:rowOff>83615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3336828"/>
          <a:ext cx="499187" cy="300862"/>
        </a:xfrm>
        <a:prstGeom prst="rect">
          <a:avLst/>
        </a:prstGeom>
      </xdr:spPr>
    </xdr:pic>
    <xdr:clientData/>
  </xdr:twoCellAnchor>
  <xdr:twoCellAnchor editAs="oneCell">
    <xdr:from>
      <xdr:col>0</xdr:col>
      <xdr:colOff>1069578</xdr:colOff>
      <xdr:row>63</xdr:row>
      <xdr:rowOff>144703</xdr:rowOff>
    </xdr:from>
    <xdr:to>
      <xdr:col>1</xdr:col>
      <xdr:colOff>89612</xdr:colOff>
      <xdr:row>65</xdr:row>
      <xdr:rowOff>57150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9578" y="14460778"/>
          <a:ext cx="486884" cy="293447"/>
        </a:xfrm>
        <a:prstGeom prst="rect">
          <a:avLst/>
        </a:prstGeom>
      </xdr:spPr>
    </xdr:pic>
    <xdr:clientData/>
  </xdr:twoCellAnchor>
  <xdr:twoCellAnchor editAs="oneCell">
    <xdr:from>
      <xdr:col>0</xdr:col>
      <xdr:colOff>1057275</xdr:colOff>
      <xdr:row>67</xdr:row>
      <xdr:rowOff>30403</xdr:rowOff>
    </xdr:from>
    <xdr:to>
      <xdr:col>1</xdr:col>
      <xdr:colOff>89612</xdr:colOff>
      <xdr:row>68</xdr:row>
      <xdr:rowOff>140765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" y="15108478"/>
          <a:ext cx="499187" cy="300862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1066800</xdr:colOff>
      <xdr:row>69</xdr:row>
      <xdr:rowOff>182803</xdr:rowOff>
    </xdr:from>
    <xdr:to>
      <xdr:col>1</xdr:col>
      <xdr:colOff>99137</xdr:colOff>
      <xdr:row>71</xdr:row>
      <xdr:rowOff>102665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5641878"/>
          <a:ext cx="499187" cy="300862"/>
        </a:xfrm>
        <a:prstGeom prst="rect">
          <a:avLst/>
        </a:prstGeom>
      </xdr:spPr>
    </xdr:pic>
    <xdr:clientData/>
  </xdr:twoCellAnchor>
  <xdr:twoCellAnchor editAs="oneCell">
    <xdr:from>
      <xdr:col>0</xdr:col>
      <xdr:colOff>377377</xdr:colOff>
      <xdr:row>659</xdr:row>
      <xdr:rowOff>57149</xdr:rowOff>
    </xdr:from>
    <xdr:to>
      <xdr:col>0</xdr:col>
      <xdr:colOff>1080755</xdr:colOff>
      <xdr:row>663</xdr:row>
      <xdr:rowOff>114299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377" y="130444874"/>
          <a:ext cx="703378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1053132</xdr:colOff>
      <xdr:row>660</xdr:row>
      <xdr:rowOff>190500</xdr:rowOff>
    </xdr:from>
    <xdr:to>
      <xdr:col>1</xdr:col>
      <xdr:colOff>76199</xdr:colOff>
      <xdr:row>662</xdr:row>
      <xdr:rowOff>66675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132" y="130844925"/>
          <a:ext cx="489917" cy="29527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133349</xdr:colOff>
      <xdr:row>212</xdr:row>
      <xdr:rowOff>95250</xdr:rowOff>
    </xdr:from>
    <xdr:to>
      <xdr:col>0</xdr:col>
      <xdr:colOff>1379072</xdr:colOff>
      <xdr:row>218</xdr:row>
      <xdr:rowOff>146338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43291125"/>
          <a:ext cx="1245723" cy="1298863"/>
        </a:xfrm>
        <a:prstGeom prst="rect">
          <a:avLst/>
        </a:prstGeom>
      </xdr:spPr>
    </xdr:pic>
    <xdr:clientData/>
  </xdr:twoCellAnchor>
  <xdr:twoCellAnchor editAs="oneCell">
    <xdr:from>
      <xdr:col>0</xdr:col>
      <xdr:colOff>900732</xdr:colOff>
      <xdr:row>212</xdr:row>
      <xdr:rowOff>161925</xdr:rowOff>
    </xdr:from>
    <xdr:to>
      <xdr:col>0</xdr:col>
      <xdr:colOff>1390649</xdr:colOff>
      <xdr:row>213</xdr:row>
      <xdr:rowOff>161925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732" y="43357800"/>
          <a:ext cx="489917" cy="295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9525</xdr:colOff>
      <xdr:row>66</xdr:row>
      <xdr:rowOff>38100</xdr:rowOff>
    </xdr:from>
    <xdr:ext cx="485775" cy="557784"/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7696AA57-641E-4B1D-AE3A-773AD54FA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7575" y="10887075"/>
          <a:ext cx="485775" cy="557784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33</xdr:row>
      <xdr:rowOff>28575</xdr:rowOff>
    </xdr:from>
    <xdr:to>
      <xdr:col>4</xdr:col>
      <xdr:colOff>219773</xdr:colOff>
      <xdr:row>36</xdr:row>
      <xdr:rowOff>66675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53175"/>
          <a:ext cx="2000948" cy="704850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114301</xdr:colOff>
      <xdr:row>33</xdr:row>
      <xdr:rowOff>38101</xdr:rowOff>
    </xdr:from>
    <xdr:to>
      <xdr:col>10</xdr:col>
      <xdr:colOff>476250</xdr:colOff>
      <xdr:row>36</xdr:row>
      <xdr:rowOff>60525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6651" y="6362701"/>
          <a:ext cx="2190749" cy="689174"/>
        </a:xfrm>
        <a:prstGeom prst="rect">
          <a:avLst/>
        </a:prstGeom>
      </xdr:spPr>
    </xdr:pic>
    <xdr:clientData/>
  </xdr:twoCellAnchor>
  <xdr:twoCellAnchor editAs="oneCell">
    <xdr:from>
      <xdr:col>10</xdr:col>
      <xdr:colOff>504825</xdr:colOff>
      <xdr:row>33</xdr:row>
      <xdr:rowOff>9525</xdr:rowOff>
    </xdr:from>
    <xdr:to>
      <xdr:col>14</xdr:col>
      <xdr:colOff>409575</xdr:colOff>
      <xdr:row>39</xdr:row>
      <xdr:rowOff>263099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5975" y="6334125"/>
          <a:ext cx="2276475" cy="1329899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228600</xdr:colOff>
      <xdr:row>33</xdr:row>
      <xdr:rowOff>9526</xdr:rowOff>
    </xdr:from>
    <xdr:to>
      <xdr:col>7</xdr:col>
      <xdr:colOff>123825</xdr:colOff>
      <xdr:row>36</xdr:row>
      <xdr:rowOff>80082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775" y="6334126"/>
          <a:ext cx="1676400" cy="73730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53</xdr:row>
      <xdr:rowOff>19049</xdr:rowOff>
    </xdr:from>
    <xdr:to>
      <xdr:col>4</xdr:col>
      <xdr:colOff>593408</xdr:colOff>
      <xdr:row>58</xdr:row>
      <xdr:rowOff>85724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8201024"/>
          <a:ext cx="1993583" cy="1114425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59</xdr:row>
      <xdr:rowOff>19050</xdr:rowOff>
    </xdr:from>
    <xdr:to>
      <xdr:col>5</xdr:col>
      <xdr:colOff>0</xdr:colOff>
      <xdr:row>64</xdr:row>
      <xdr:rowOff>94777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9439275"/>
          <a:ext cx="2009775" cy="11234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15</xdr:col>
      <xdr:colOff>0</xdr:colOff>
      <xdr:row>16</xdr:row>
      <xdr:rowOff>101539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22" y="0"/>
          <a:ext cx="8332304" cy="30584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10583</xdr:colOff>
      <xdr:row>0</xdr:row>
      <xdr:rowOff>21167</xdr:rowOff>
    </xdr:from>
    <xdr:to>
      <xdr:col>8</xdr:col>
      <xdr:colOff>0</xdr:colOff>
      <xdr:row>15</xdr:row>
      <xdr:rowOff>538527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" y="21167"/>
          <a:ext cx="11771842" cy="4374985"/>
        </a:xfrm>
        <a:prstGeom prst="rect">
          <a:avLst/>
        </a:prstGeom>
      </xdr:spPr>
    </xdr:pic>
    <xdr:clientData/>
  </xdr:twoCellAnchor>
  <xdr:twoCellAnchor editAs="oneCell">
    <xdr:from>
      <xdr:col>7</xdr:col>
      <xdr:colOff>267760</xdr:colOff>
      <xdr:row>71</xdr:row>
      <xdr:rowOff>56091</xdr:rowOff>
    </xdr:from>
    <xdr:to>
      <xdr:col>7</xdr:col>
      <xdr:colOff>752477</xdr:colOff>
      <xdr:row>71</xdr:row>
      <xdr:rowOff>591068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1475CDA9-8AE9-4E71-8734-3C71830FB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4785" y="20230041"/>
          <a:ext cx="484717" cy="53497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390525</xdr:colOff>
      <xdr:row>78</xdr:row>
      <xdr:rowOff>51816</xdr:rowOff>
    </xdr:from>
    <xdr:to>
      <xdr:col>7</xdr:col>
      <xdr:colOff>876300</xdr:colOff>
      <xdr:row>78</xdr:row>
      <xdr:rowOff>591026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1475CDA9-8AE9-4E71-8734-3C71830FB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3025" y="15910941"/>
          <a:ext cx="485775" cy="539210"/>
        </a:xfrm>
        <a:prstGeom prst="rect">
          <a:avLst/>
        </a:prstGeom>
      </xdr:spPr>
    </xdr:pic>
    <xdr:clientData/>
  </xdr:twoCellAnchor>
  <xdr:twoCellAnchor editAs="oneCell">
    <xdr:from>
      <xdr:col>2</xdr:col>
      <xdr:colOff>8153</xdr:colOff>
      <xdr:row>24</xdr:row>
      <xdr:rowOff>9525</xdr:rowOff>
    </xdr:from>
    <xdr:to>
      <xdr:col>3</xdr:col>
      <xdr:colOff>9525</xdr:colOff>
      <xdr:row>28</xdr:row>
      <xdr:rowOff>3672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4253" y="4791075"/>
          <a:ext cx="1372972" cy="91807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29</xdr:row>
      <xdr:rowOff>0</xdr:rowOff>
    </xdr:from>
    <xdr:to>
      <xdr:col>3</xdr:col>
      <xdr:colOff>13473</xdr:colOff>
      <xdr:row>32</xdr:row>
      <xdr:rowOff>233994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25" y="5791200"/>
          <a:ext cx="1375548" cy="919794"/>
        </a:xfrm>
        <a:prstGeom prst="rect">
          <a:avLst/>
        </a:prstGeom>
      </xdr:spPr>
    </xdr:pic>
    <xdr:clientData/>
  </xdr:twoCellAnchor>
  <xdr:twoCellAnchor editAs="oneCell">
    <xdr:from>
      <xdr:col>1</xdr:col>
      <xdr:colOff>2895599</xdr:colOff>
      <xdr:row>34</xdr:row>
      <xdr:rowOff>0</xdr:rowOff>
    </xdr:from>
    <xdr:to>
      <xdr:col>3</xdr:col>
      <xdr:colOff>0</xdr:colOff>
      <xdr:row>38</xdr:row>
      <xdr:rowOff>12280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6099" y="6810375"/>
          <a:ext cx="1371601" cy="91715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39</xdr:row>
      <xdr:rowOff>0</xdr:rowOff>
    </xdr:from>
    <xdr:to>
      <xdr:col>3</xdr:col>
      <xdr:colOff>691</xdr:colOff>
      <xdr:row>43</xdr:row>
      <xdr:rowOff>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25" y="7810500"/>
          <a:ext cx="1362766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9</xdr:col>
      <xdr:colOff>5209</xdr:colOff>
      <xdr:row>18</xdr:row>
      <xdr:rowOff>304800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9996934" cy="36766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561975</xdr:colOff>
      <xdr:row>69</xdr:row>
      <xdr:rowOff>66675</xdr:rowOff>
    </xdr:from>
    <xdr:to>
      <xdr:col>10</xdr:col>
      <xdr:colOff>85725</xdr:colOff>
      <xdr:row>69</xdr:row>
      <xdr:rowOff>605885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1475CDA9-8AE9-4E71-8734-3C71830FB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0" y="13430250"/>
          <a:ext cx="485775" cy="53921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21</xdr:row>
      <xdr:rowOff>47626</xdr:rowOff>
    </xdr:from>
    <xdr:to>
      <xdr:col>5</xdr:col>
      <xdr:colOff>9525</xdr:colOff>
      <xdr:row>28</xdr:row>
      <xdr:rowOff>26681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350" y="4362451"/>
          <a:ext cx="1895475" cy="120778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21</xdr:row>
      <xdr:rowOff>49495</xdr:rowOff>
    </xdr:from>
    <xdr:to>
      <xdr:col>6</xdr:col>
      <xdr:colOff>11022</xdr:colOff>
      <xdr:row>28</xdr:row>
      <xdr:rowOff>19050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5" y="4364320"/>
          <a:ext cx="1820772" cy="119828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38100</xdr:rowOff>
    </xdr:from>
    <xdr:to>
      <xdr:col>10</xdr:col>
      <xdr:colOff>1913398</xdr:colOff>
      <xdr:row>28</xdr:row>
      <xdr:rowOff>28575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5800" y="4352925"/>
          <a:ext cx="1913398" cy="1219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257174</xdr:colOff>
      <xdr:row>42</xdr:row>
      <xdr:rowOff>0</xdr:rowOff>
    </xdr:from>
    <xdr:to>
      <xdr:col>4</xdr:col>
      <xdr:colOff>9524</xdr:colOff>
      <xdr:row>48</xdr:row>
      <xdr:rowOff>30978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4" y="7724775"/>
          <a:ext cx="1857375" cy="1183503"/>
        </a:xfrm>
        <a:prstGeom prst="rect">
          <a:avLst/>
        </a:prstGeom>
      </xdr:spPr>
    </xdr:pic>
    <xdr:clientData/>
  </xdr:twoCellAnchor>
  <xdr:twoCellAnchor editAs="oneCell">
    <xdr:from>
      <xdr:col>4</xdr:col>
      <xdr:colOff>9524</xdr:colOff>
      <xdr:row>42</xdr:row>
      <xdr:rowOff>0</xdr:rowOff>
    </xdr:from>
    <xdr:to>
      <xdr:col>5</xdr:col>
      <xdr:colOff>9524</xdr:colOff>
      <xdr:row>48</xdr:row>
      <xdr:rowOff>30979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349" y="7724775"/>
          <a:ext cx="1895475" cy="1183504"/>
        </a:xfrm>
        <a:prstGeom prst="rect">
          <a:avLst/>
        </a:prstGeom>
      </xdr:spPr>
    </xdr:pic>
    <xdr:clientData/>
  </xdr:twoCellAnchor>
  <xdr:twoCellAnchor editAs="oneCell">
    <xdr:from>
      <xdr:col>5</xdr:col>
      <xdr:colOff>9524</xdr:colOff>
      <xdr:row>42</xdr:row>
      <xdr:rowOff>0</xdr:rowOff>
    </xdr:from>
    <xdr:to>
      <xdr:col>6</xdr:col>
      <xdr:colOff>9525</xdr:colOff>
      <xdr:row>48</xdr:row>
      <xdr:rowOff>28574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7724775"/>
          <a:ext cx="1819276" cy="118109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</xdr:row>
      <xdr:rowOff>1</xdr:rowOff>
    </xdr:from>
    <xdr:to>
      <xdr:col>4</xdr:col>
      <xdr:colOff>5754</xdr:colOff>
      <xdr:row>28</xdr:row>
      <xdr:rowOff>9526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4371976"/>
          <a:ext cx="1853604" cy="11811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0</xdr:rowOff>
    </xdr:from>
    <xdr:to>
      <xdr:col>12</xdr:col>
      <xdr:colOff>0</xdr:colOff>
      <xdr:row>18</xdr:row>
      <xdr:rowOff>317881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10058400" cy="36992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1386C"/>
    <pageSetUpPr fitToPage="1"/>
  </sheetPr>
  <dimension ref="B4:AC91"/>
  <sheetViews>
    <sheetView topLeftCell="A10" zoomScaleNormal="100" workbookViewId="0">
      <selection activeCell="O60" sqref="O60"/>
    </sheetView>
  </sheetViews>
  <sheetFormatPr defaultColWidth="9.140625" defaultRowHeight="15" x14ac:dyDescent="0.25"/>
  <cols>
    <col min="1" max="1" width="2.140625" style="1" customWidth="1"/>
    <col min="2" max="2" width="9.140625" style="1"/>
    <col min="3" max="3" width="13.7109375" style="1" customWidth="1"/>
    <col min="4" max="4" width="9.7109375" style="1" customWidth="1"/>
    <col min="5" max="5" width="6.85546875" style="1" customWidth="1"/>
    <col min="6" max="6" width="9.140625" style="1" customWidth="1"/>
    <col min="7" max="7" width="11.7109375" style="1" customWidth="1"/>
    <col min="8" max="8" width="11.140625" style="1" customWidth="1"/>
    <col min="9" max="9" width="4.42578125" style="1" customWidth="1"/>
    <col min="10" max="10" width="2.5703125" style="1" customWidth="1"/>
    <col min="11" max="11" width="9.42578125" style="1" customWidth="1"/>
    <col min="12" max="12" width="13.42578125" style="1" customWidth="1"/>
    <col min="13" max="13" width="11.5703125" style="1" customWidth="1"/>
    <col min="14" max="14" width="7.85546875" style="1" customWidth="1"/>
    <col min="15" max="15" width="11.140625" style="1" customWidth="1"/>
    <col min="16" max="16" width="11.85546875" style="1" customWidth="1"/>
    <col min="17" max="17" width="10.28515625" style="1" customWidth="1"/>
    <col min="18" max="18" width="9.140625" style="1" customWidth="1"/>
    <col min="19" max="20" width="9.140625" style="1" hidden="1" customWidth="1"/>
    <col min="21" max="21" width="9.140625" customWidth="1"/>
    <col min="22" max="22" width="10.5703125" customWidth="1"/>
    <col min="23" max="23" width="8.85546875" customWidth="1"/>
    <col min="24" max="24" width="9.140625" customWidth="1"/>
    <col min="25" max="25" width="13.140625" customWidth="1"/>
    <col min="26" max="26" width="15" customWidth="1"/>
    <col min="27" max="27" width="14" customWidth="1"/>
    <col min="28" max="28" width="9.140625" customWidth="1"/>
    <col min="29" max="30" width="9.140625" style="1" customWidth="1"/>
    <col min="31" max="16384" width="9.140625" style="1"/>
  </cols>
  <sheetData>
    <row r="4" spans="29:29" x14ac:dyDescent="0.25">
      <c r="AC4"/>
    </row>
    <row r="5" spans="29:29" x14ac:dyDescent="0.25">
      <c r="AC5"/>
    </row>
    <row r="6" spans="29:29" x14ac:dyDescent="0.25">
      <c r="AC6"/>
    </row>
    <row r="7" spans="29:29" x14ac:dyDescent="0.25">
      <c r="AC7"/>
    </row>
    <row r="8" spans="29:29" x14ac:dyDescent="0.25">
      <c r="AC8"/>
    </row>
    <row r="9" spans="29:29" x14ac:dyDescent="0.25">
      <c r="AC9"/>
    </row>
    <row r="10" spans="29:29" x14ac:dyDescent="0.25">
      <c r="AC10"/>
    </row>
    <row r="11" spans="29:29" x14ac:dyDescent="0.25">
      <c r="AC11"/>
    </row>
    <row r="12" spans="29:29" x14ac:dyDescent="0.25">
      <c r="AC12"/>
    </row>
    <row r="13" spans="29:29" x14ac:dyDescent="0.25">
      <c r="AC13"/>
    </row>
    <row r="14" spans="29:29" x14ac:dyDescent="0.25">
      <c r="AC14"/>
    </row>
    <row r="16" spans="29:29" x14ac:dyDescent="0.25">
      <c r="AC16"/>
    </row>
    <row r="17" spans="2:29" x14ac:dyDescent="0.25">
      <c r="AC17"/>
    </row>
    <row r="18" spans="2:29" ht="50.25" customHeight="1" x14ac:dyDescent="0.25">
      <c r="AC18"/>
    </row>
    <row r="19" spans="2:29" ht="23.25" customHeight="1" x14ac:dyDescent="0.25">
      <c r="B19" s="537" t="s">
        <v>8</v>
      </c>
      <c r="C19" s="537"/>
      <c r="D19" s="537"/>
      <c r="E19" s="537"/>
      <c r="F19" s="537"/>
      <c r="G19" s="537"/>
      <c r="H19" s="537"/>
      <c r="I19" s="537"/>
      <c r="J19" s="537"/>
      <c r="K19" s="537"/>
      <c r="L19" s="537"/>
      <c r="M19" s="537"/>
      <c r="N19" s="537"/>
      <c r="O19" s="537"/>
      <c r="P19" s="538" t="s">
        <v>816</v>
      </c>
      <c r="Q19" s="538"/>
      <c r="AC19"/>
    </row>
    <row r="20" spans="2:29" x14ac:dyDescent="0.25">
      <c r="AC20"/>
    </row>
    <row r="21" spans="2:29" ht="18.75" x14ac:dyDescent="0.3">
      <c r="B21" s="536" t="s">
        <v>533</v>
      </c>
      <c r="C21" s="536"/>
      <c r="D21" s="536"/>
      <c r="E21" s="536"/>
      <c r="F21" s="536"/>
      <c r="G21" s="536"/>
      <c r="H21" s="536"/>
      <c r="I21" s="2"/>
      <c r="K21" s="536" t="s">
        <v>534</v>
      </c>
      <c r="L21" s="536"/>
      <c r="M21" s="536"/>
      <c r="N21" s="536"/>
      <c r="O21" s="536"/>
      <c r="P21" s="536"/>
      <c r="Q21" s="536"/>
      <c r="AC21"/>
    </row>
    <row r="22" spans="2:29" x14ac:dyDescent="0.25">
      <c r="AC22"/>
    </row>
    <row r="23" spans="2:29" ht="13.5" customHeight="1" x14ac:dyDescent="0.25">
      <c r="B23" s="3"/>
      <c r="C23" s="4"/>
      <c r="D23" s="327" t="s">
        <v>0</v>
      </c>
      <c r="E23" s="327" t="s">
        <v>1</v>
      </c>
      <c r="F23" s="327" t="s">
        <v>2</v>
      </c>
      <c r="G23" s="327" t="s">
        <v>3</v>
      </c>
      <c r="H23" s="327" t="s">
        <v>4</v>
      </c>
      <c r="M23" s="5" t="s">
        <v>0</v>
      </c>
      <c r="N23" s="5" t="s">
        <v>1</v>
      </c>
      <c r="O23" s="5" t="s">
        <v>2</v>
      </c>
      <c r="P23" s="5" t="s">
        <v>3</v>
      </c>
      <c r="Q23" s="5" t="s">
        <v>4</v>
      </c>
      <c r="AC23"/>
    </row>
    <row r="24" spans="2:29" x14ac:dyDescent="0.25">
      <c r="B24" s="3"/>
      <c r="C24" s="4"/>
      <c r="D24" s="328">
        <v>0.25</v>
      </c>
      <c r="E24" s="329">
        <v>100</v>
      </c>
      <c r="F24" s="377">
        <v>78950</v>
      </c>
      <c r="G24" s="330">
        <f>(F24)+2050</f>
        <v>81000</v>
      </c>
      <c r="H24" s="330">
        <f>F24+3400</f>
        <v>82350</v>
      </c>
      <c r="I24" s="221"/>
      <c r="J24" s="221"/>
      <c r="K24" s="221"/>
      <c r="L24" s="221"/>
      <c r="M24" s="222">
        <v>0.5</v>
      </c>
      <c r="N24" s="223">
        <v>140</v>
      </c>
      <c r="O24" s="224">
        <v>59760</v>
      </c>
      <c r="P24" s="224">
        <f>O24+1250</f>
        <v>61010</v>
      </c>
      <c r="Q24" s="224">
        <f>O24+1800</f>
        <v>61560</v>
      </c>
      <c r="S24" s="1">
        <v>740</v>
      </c>
      <c r="T24" s="379"/>
      <c r="U24" s="376"/>
      <c r="V24" s="376"/>
      <c r="W24" s="376"/>
      <c r="AC24"/>
    </row>
    <row r="25" spans="2:29" x14ac:dyDescent="0.25">
      <c r="B25" s="3"/>
      <c r="C25" s="4"/>
      <c r="D25" s="331">
        <v>0.3</v>
      </c>
      <c r="E25" s="332">
        <v>100</v>
      </c>
      <c r="F25" s="378">
        <v>69960</v>
      </c>
      <c r="G25" s="333">
        <f>(F25)+1550</f>
        <v>71510</v>
      </c>
      <c r="H25" s="333">
        <f>F25+2700</f>
        <v>72660</v>
      </c>
      <c r="I25" s="221"/>
      <c r="J25" s="221"/>
      <c r="K25" s="221"/>
      <c r="L25" s="221"/>
      <c r="M25" s="225">
        <v>0.7</v>
      </c>
      <c r="N25" s="226">
        <v>140</v>
      </c>
      <c r="O25" s="227">
        <v>58570</v>
      </c>
      <c r="P25" s="227">
        <f t="shared" ref="P25:P31" si="0">O25+1250</f>
        <v>59820</v>
      </c>
      <c r="Q25" s="227">
        <f t="shared" ref="Q25:Q31" si="1">O25+1800</f>
        <v>60370</v>
      </c>
      <c r="S25" s="1">
        <v>240</v>
      </c>
      <c r="T25" s="379"/>
      <c r="U25" s="376"/>
      <c r="V25" s="376"/>
      <c r="W25" s="376"/>
      <c r="AC25"/>
    </row>
    <row r="26" spans="2:29" x14ac:dyDescent="0.25">
      <c r="B26" s="3"/>
      <c r="C26" s="4"/>
      <c r="D26" s="328">
        <v>0.33</v>
      </c>
      <c r="E26" s="329">
        <v>100</v>
      </c>
      <c r="F26" s="377">
        <v>69960</v>
      </c>
      <c r="G26" s="330">
        <f>(F26)+1550</f>
        <v>71510</v>
      </c>
      <c r="H26" s="330">
        <f>F26+2700</f>
        <v>72660</v>
      </c>
      <c r="I26" s="221"/>
      <c r="J26" s="221"/>
      <c r="K26" s="221"/>
      <c r="L26" s="221"/>
      <c r="M26" s="222">
        <v>0.8</v>
      </c>
      <c r="N26" s="223">
        <v>140</v>
      </c>
      <c r="O26" s="224">
        <v>58160</v>
      </c>
      <c r="P26" s="224">
        <f t="shared" si="0"/>
        <v>59410</v>
      </c>
      <c r="Q26" s="224">
        <f t="shared" si="1"/>
        <v>59960</v>
      </c>
      <c r="S26" s="1">
        <v>240</v>
      </c>
      <c r="T26" s="379"/>
      <c r="U26" s="376"/>
      <c r="V26" s="376"/>
      <c r="W26" s="376"/>
      <c r="AC26"/>
    </row>
    <row r="27" spans="2:29" x14ac:dyDescent="0.25">
      <c r="B27" s="3"/>
      <c r="C27" s="4"/>
      <c r="D27" s="331">
        <v>0.35</v>
      </c>
      <c r="E27" s="332">
        <v>100</v>
      </c>
      <c r="F27" s="378">
        <v>66730</v>
      </c>
      <c r="G27" s="333">
        <f>F27+1450</f>
        <v>68180</v>
      </c>
      <c r="H27" s="333">
        <f>F27+2300</f>
        <v>69030</v>
      </c>
      <c r="I27" s="221"/>
      <c r="J27" s="221"/>
      <c r="K27" s="221"/>
      <c r="L27" s="221"/>
      <c r="M27" s="225">
        <v>0.9</v>
      </c>
      <c r="N27" s="226">
        <v>140</v>
      </c>
      <c r="O27" s="227">
        <v>56970</v>
      </c>
      <c r="P27" s="227">
        <f t="shared" si="0"/>
        <v>58220</v>
      </c>
      <c r="Q27" s="227">
        <f t="shared" si="1"/>
        <v>58770</v>
      </c>
      <c r="S27" s="221">
        <v>240</v>
      </c>
      <c r="T27" s="379"/>
      <c r="U27" s="376"/>
      <c r="V27" s="376"/>
      <c r="W27" s="376"/>
      <c r="AC27"/>
    </row>
    <row r="28" spans="2:29" x14ac:dyDescent="0.25">
      <c r="B28" s="3"/>
      <c r="C28" s="4"/>
      <c r="D28" s="334">
        <v>0.38</v>
      </c>
      <c r="E28" s="335">
        <v>100</v>
      </c>
      <c r="F28" s="377">
        <v>66730</v>
      </c>
      <c r="G28" s="336">
        <f>F28+1450</f>
        <v>68180</v>
      </c>
      <c r="H28" s="336">
        <f>F28+2300</f>
        <v>69030</v>
      </c>
      <c r="I28" s="221"/>
      <c r="J28" s="221"/>
      <c r="K28" s="221"/>
      <c r="L28" s="221"/>
      <c r="M28" s="222">
        <v>1</v>
      </c>
      <c r="N28" s="223">
        <v>140</v>
      </c>
      <c r="O28" s="224">
        <v>56970</v>
      </c>
      <c r="P28" s="224">
        <f t="shared" si="0"/>
        <v>58220</v>
      </c>
      <c r="Q28" s="224">
        <f t="shared" si="1"/>
        <v>58770</v>
      </c>
      <c r="S28" s="221">
        <v>240</v>
      </c>
      <c r="T28" s="379"/>
      <c r="U28" s="376"/>
      <c r="W28" s="376"/>
      <c r="AC28"/>
    </row>
    <row r="29" spans="2:29" x14ac:dyDescent="0.25">
      <c r="B29" s="3"/>
      <c r="C29" s="4"/>
      <c r="D29" s="331">
        <v>0.4</v>
      </c>
      <c r="E29" s="332">
        <v>100</v>
      </c>
      <c r="F29" s="378">
        <v>62390</v>
      </c>
      <c r="G29" s="333">
        <f t="shared" ref="G29:G32" si="2">F29+1450</f>
        <v>63840</v>
      </c>
      <c r="H29" s="333">
        <f t="shared" ref="H29:H32" si="3">F29+2300</f>
        <v>64690</v>
      </c>
      <c r="I29" s="221"/>
      <c r="J29" s="221"/>
      <c r="K29" s="221"/>
      <c r="L29" s="221"/>
      <c r="M29" s="225">
        <v>1.2</v>
      </c>
      <c r="N29" s="226">
        <v>140</v>
      </c>
      <c r="O29" s="227">
        <v>56790</v>
      </c>
      <c r="P29" s="227">
        <f t="shared" si="0"/>
        <v>58040</v>
      </c>
      <c r="Q29" s="227">
        <f t="shared" si="1"/>
        <v>58590</v>
      </c>
      <c r="S29" s="221">
        <v>240</v>
      </c>
      <c r="T29" s="379"/>
      <c r="U29" s="376"/>
      <c r="V29" s="376"/>
      <c r="W29" s="376"/>
      <c r="AC29"/>
    </row>
    <row r="30" spans="2:29" x14ac:dyDescent="0.25">
      <c r="B30" s="3"/>
      <c r="C30" s="4"/>
      <c r="D30" s="334">
        <v>0.43</v>
      </c>
      <c r="E30" s="335">
        <v>100</v>
      </c>
      <c r="F30" s="377">
        <v>62390</v>
      </c>
      <c r="G30" s="336">
        <f t="shared" si="2"/>
        <v>63840</v>
      </c>
      <c r="H30" s="336">
        <f t="shared" si="3"/>
        <v>64690</v>
      </c>
      <c r="I30" s="221"/>
      <c r="J30" s="221"/>
      <c r="K30" s="221"/>
      <c r="L30" s="221"/>
      <c r="M30" s="222">
        <v>1.5</v>
      </c>
      <c r="N30" s="223">
        <v>140</v>
      </c>
      <c r="O30" s="224">
        <v>56500</v>
      </c>
      <c r="P30" s="224">
        <f t="shared" si="0"/>
        <v>57750</v>
      </c>
      <c r="Q30" s="224">
        <f t="shared" si="1"/>
        <v>58300</v>
      </c>
      <c r="S30" s="221">
        <v>120</v>
      </c>
      <c r="T30" s="379"/>
      <c r="U30" s="376"/>
      <c r="V30" s="376"/>
      <c r="W30" s="376"/>
      <c r="AC30"/>
    </row>
    <row r="31" spans="2:29" x14ac:dyDescent="0.25">
      <c r="B31" s="3"/>
      <c r="C31" s="4"/>
      <c r="D31" s="331">
        <v>0.45</v>
      </c>
      <c r="E31" s="332">
        <v>100</v>
      </c>
      <c r="F31" s="378">
        <v>61320</v>
      </c>
      <c r="G31" s="333">
        <f t="shared" si="2"/>
        <v>62770</v>
      </c>
      <c r="H31" s="333">
        <f t="shared" si="3"/>
        <v>63620</v>
      </c>
      <c r="I31" s="221"/>
      <c r="J31" s="221"/>
      <c r="K31" s="221"/>
      <c r="L31" s="221"/>
      <c r="M31" s="225">
        <v>2</v>
      </c>
      <c r="N31" s="226">
        <v>140</v>
      </c>
      <c r="O31" s="227">
        <v>55270</v>
      </c>
      <c r="P31" s="227">
        <f t="shared" si="0"/>
        <v>56520</v>
      </c>
      <c r="Q31" s="227">
        <f t="shared" si="1"/>
        <v>57070</v>
      </c>
      <c r="S31" s="221">
        <v>120</v>
      </c>
      <c r="T31" s="379"/>
      <c r="U31" s="376"/>
      <c r="V31" s="376"/>
      <c r="W31" s="376"/>
      <c r="AC31"/>
    </row>
    <row r="32" spans="2:29" x14ac:dyDescent="0.25">
      <c r="B32" s="3"/>
      <c r="C32" s="4"/>
      <c r="D32" s="334">
        <v>0.47</v>
      </c>
      <c r="E32" s="335">
        <v>100</v>
      </c>
      <c r="F32" s="377">
        <v>61320</v>
      </c>
      <c r="G32" s="336">
        <f t="shared" si="2"/>
        <v>62770</v>
      </c>
      <c r="H32" s="336">
        <f t="shared" si="3"/>
        <v>63620</v>
      </c>
      <c r="I32" s="221"/>
      <c r="J32" s="221"/>
      <c r="K32" s="221"/>
      <c r="L32" s="221"/>
      <c r="M32" s="222">
        <v>3</v>
      </c>
      <c r="N32" s="223">
        <v>140</v>
      </c>
      <c r="O32" s="228">
        <v>55270</v>
      </c>
      <c r="P32" s="224">
        <f>O32+2050</f>
        <v>57320</v>
      </c>
      <c r="Q32" s="224">
        <f>O32+3400</f>
        <v>58670</v>
      </c>
      <c r="S32" s="221">
        <v>120</v>
      </c>
      <c r="T32" s="380"/>
      <c r="U32" s="376"/>
      <c r="V32" s="376"/>
      <c r="W32" s="376"/>
      <c r="AC32"/>
    </row>
    <row r="33" spans="2:29" x14ac:dyDescent="0.25">
      <c r="B33" s="3"/>
      <c r="C33" s="4"/>
      <c r="D33" s="331">
        <v>0.5</v>
      </c>
      <c r="E33" s="332">
        <v>100</v>
      </c>
      <c r="F33" s="378">
        <v>59020</v>
      </c>
      <c r="G33" s="333">
        <f>F33+1250</f>
        <v>60270</v>
      </c>
      <c r="H33" s="333">
        <f>F33+1800</f>
        <v>60820</v>
      </c>
      <c r="I33" s="221"/>
      <c r="J33" s="221"/>
      <c r="K33" s="221"/>
      <c r="L33" s="221"/>
      <c r="T33" s="375"/>
      <c r="U33" s="376"/>
      <c r="V33" s="376"/>
      <c r="W33" s="376"/>
      <c r="AC33"/>
    </row>
    <row r="34" spans="2:29" x14ac:dyDescent="0.25">
      <c r="B34" s="3"/>
      <c r="C34" s="4"/>
      <c r="D34" s="334">
        <v>0.55000000000000004</v>
      </c>
      <c r="E34" s="335">
        <v>100</v>
      </c>
      <c r="F34" s="377">
        <v>58990</v>
      </c>
      <c r="G34" s="336">
        <f t="shared" ref="G34:G60" si="4">F34+1250</f>
        <v>60240</v>
      </c>
      <c r="H34" s="336">
        <f t="shared" ref="H34:H60" si="5">F34+1800</f>
        <v>60790</v>
      </c>
      <c r="I34" s="221"/>
      <c r="J34" s="221"/>
      <c r="K34" s="221"/>
      <c r="L34" s="221"/>
      <c r="T34" s="375"/>
      <c r="U34" s="376"/>
      <c r="V34" s="376"/>
      <c r="W34" s="376"/>
      <c r="AC34"/>
    </row>
    <row r="35" spans="2:29" ht="15" customHeight="1" x14ac:dyDescent="0.3">
      <c r="B35" s="3"/>
      <c r="C35" s="4"/>
      <c r="D35" s="331">
        <v>0.6</v>
      </c>
      <c r="E35" s="332">
        <v>100</v>
      </c>
      <c r="F35" s="378">
        <v>58800</v>
      </c>
      <c r="G35" s="333">
        <f t="shared" si="4"/>
        <v>60050</v>
      </c>
      <c r="H35" s="333">
        <f t="shared" si="5"/>
        <v>60600</v>
      </c>
      <c r="I35" s="221"/>
      <c r="J35" s="221"/>
      <c r="K35" s="536" t="s">
        <v>553</v>
      </c>
      <c r="L35" s="536"/>
      <c r="M35" s="536"/>
      <c r="N35" s="536"/>
      <c r="O35" s="536"/>
      <c r="P35" s="536"/>
      <c r="Q35" s="536"/>
      <c r="T35" s="375"/>
      <c r="U35" s="376"/>
      <c r="V35" s="376"/>
      <c r="W35" s="376"/>
      <c r="AC35"/>
    </row>
    <row r="36" spans="2:29" ht="15.75" customHeight="1" x14ac:dyDescent="0.25">
      <c r="B36" s="3"/>
      <c r="C36" s="4"/>
      <c r="D36" s="334">
        <v>0.65</v>
      </c>
      <c r="E36" s="335">
        <v>100</v>
      </c>
      <c r="F36" s="377">
        <v>58690</v>
      </c>
      <c r="G36" s="336">
        <f t="shared" si="4"/>
        <v>59940</v>
      </c>
      <c r="H36" s="336">
        <f t="shared" si="5"/>
        <v>60490</v>
      </c>
      <c r="I36" s="221"/>
      <c r="J36" s="221"/>
      <c r="K36" s="221"/>
      <c r="L36" s="221"/>
      <c r="M36" s="221"/>
      <c r="N36" s="221"/>
      <c r="O36" s="221"/>
      <c r="P36" s="221"/>
      <c r="Q36" s="221"/>
      <c r="T36" s="375"/>
      <c r="U36" s="376"/>
      <c r="V36" s="376"/>
      <c r="W36" s="376"/>
      <c r="AC36"/>
    </row>
    <row r="37" spans="2:29" ht="15" customHeight="1" x14ac:dyDescent="0.25">
      <c r="B37" s="3"/>
      <c r="C37" s="4"/>
      <c r="D37" s="331">
        <v>0.7</v>
      </c>
      <c r="E37" s="332">
        <v>100</v>
      </c>
      <c r="F37" s="378">
        <v>58330</v>
      </c>
      <c r="G37" s="333">
        <f t="shared" si="4"/>
        <v>59580</v>
      </c>
      <c r="H37" s="333">
        <f t="shared" si="5"/>
        <v>60130</v>
      </c>
      <c r="I37" s="221"/>
      <c r="J37" s="221"/>
      <c r="K37" s="221"/>
      <c r="L37" s="221"/>
      <c r="M37" s="5" t="s">
        <v>0</v>
      </c>
      <c r="N37" s="5" t="s">
        <v>1</v>
      </c>
      <c r="O37" s="5" t="s">
        <v>2</v>
      </c>
      <c r="P37" s="5" t="s">
        <v>3</v>
      </c>
      <c r="Q37" s="5" t="s">
        <v>4</v>
      </c>
      <c r="T37" s="375"/>
      <c r="U37" s="376"/>
      <c r="V37" s="376"/>
      <c r="W37" s="376"/>
      <c r="AC37"/>
    </row>
    <row r="38" spans="2:29" x14ac:dyDescent="0.25">
      <c r="B38" s="3"/>
      <c r="C38" s="4"/>
      <c r="D38" s="334">
        <v>0.75</v>
      </c>
      <c r="E38" s="335">
        <v>100</v>
      </c>
      <c r="F38" s="377">
        <v>58330</v>
      </c>
      <c r="G38" s="336">
        <f t="shared" si="4"/>
        <v>59580</v>
      </c>
      <c r="H38" s="336">
        <f t="shared" si="5"/>
        <v>60130</v>
      </c>
      <c r="I38" s="221"/>
      <c r="J38" s="221"/>
      <c r="K38" s="221"/>
      <c r="L38" s="221"/>
      <c r="M38" s="222">
        <v>0.5</v>
      </c>
      <c r="N38" s="223">
        <v>275</v>
      </c>
      <c r="O38" s="224">
        <v>66630</v>
      </c>
      <c r="P38" s="224">
        <f>O38+1700</f>
        <v>68330</v>
      </c>
      <c r="Q38" s="224">
        <f>O38+2700</f>
        <v>69330</v>
      </c>
      <c r="S38" s="1">
        <v>7610</v>
      </c>
      <c r="T38" s="379"/>
      <c r="U38" s="376"/>
      <c r="V38" s="376"/>
      <c r="W38" s="376"/>
      <c r="AC38"/>
    </row>
    <row r="39" spans="2:29" x14ac:dyDescent="0.25">
      <c r="B39" s="3"/>
      <c r="C39" s="4"/>
      <c r="D39" s="331">
        <v>0.8</v>
      </c>
      <c r="E39" s="332">
        <v>100</v>
      </c>
      <c r="F39" s="378">
        <v>57920</v>
      </c>
      <c r="G39" s="333">
        <f t="shared" si="4"/>
        <v>59170</v>
      </c>
      <c r="H39" s="333">
        <f t="shared" si="5"/>
        <v>59720</v>
      </c>
      <c r="I39" s="221"/>
      <c r="J39" s="221"/>
      <c r="K39" s="221"/>
      <c r="L39" s="221"/>
      <c r="M39" s="225">
        <v>0.7</v>
      </c>
      <c r="N39" s="226">
        <v>275</v>
      </c>
      <c r="O39" s="227">
        <v>62870</v>
      </c>
      <c r="P39" s="227">
        <f t="shared" ref="P39:P45" si="6">O39+1700</f>
        <v>64570</v>
      </c>
      <c r="Q39" s="227">
        <f t="shared" ref="Q39:Q45" si="7">O39+2700</f>
        <v>65570</v>
      </c>
      <c r="S39" s="1">
        <v>4540</v>
      </c>
      <c r="T39" s="379"/>
      <c r="U39" s="376"/>
      <c r="V39" s="376"/>
      <c r="W39" s="376"/>
      <c r="AC39"/>
    </row>
    <row r="40" spans="2:29" x14ac:dyDescent="0.25">
      <c r="B40" s="3"/>
      <c r="C40" s="4"/>
      <c r="D40" s="334">
        <v>0.85</v>
      </c>
      <c r="E40" s="335">
        <v>100</v>
      </c>
      <c r="F40" s="377">
        <v>57920</v>
      </c>
      <c r="G40" s="336">
        <f t="shared" si="4"/>
        <v>59170</v>
      </c>
      <c r="H40" s="336">
        <f t="shared" si="5"/>
        <v>59720</v>
      </c>
      <c r="I40" s="221"/>
      <c r="J40" s="221"/>
      <c r="K40" s="221"/>
      <c r="L40" s="221"/>
      <c r="M40" s="222">
        <v>0.8</v>
      </c>
      <c r="N40" s="223">
        <v>275</v>
      </c>
      <c r="O40" s="224">
        <v>62360</v>
      </c>
      <c r="P40" s="224">
        <f t="shared" si="6"/>
        <v>64060</v>
      </c>
      <c r="Q40" s="224">
        <f t="shared" si="7"/>
        <v>65060</v>
      </c>
      <c r="S40" s="1">
        <v>4440</v>
      </c>
      <c r="T40" s="379"/>
      <c r="U40" s="376"/>
      <c r="V40" s="376"/>
      <c r="W40" s="376"/>
      <c r="AC40"/>
    </row>
    <row r="41" spans="2:29" x14ac:dyDescent="0.25">
      <c r="B41" s="3"/>
      <c r="C41" s="4"/>
      <c r="D41" s="331">
        <v>0.9</v>
      </c>
      <c r="E41" s="332">
        <v>100</v>
      </c>
      <c r="F41" s="378">
        <v>56730</v>
      </c>
      <c r="G41" s="333">
        <f t="shared" si="4"/>
        <v>57980</v>
      </c>
      <c r="H41" s="333">
        <f t="shared" si="5"/>
        <v>58530</v>
      </c>
      <c r="I41" s="221"/>
      <c r="J41" s="221"/>
      <c r="K41" s="221"/>
      <c r="L41" s="221"/>
      <c r="M41" s="225">
        <v>0.9</v>
      </c>
      <c r="N41" s="226">
        <v>275</v>
      </c>
      <c r="O41" s="227">
        <v>61170</v>
      </c>
      <c r="P41" s="227">
        <f t="shared" si="6"/>
        <v>62870</v>
      </c>
      <c r="Q41" s="227">
        <f t="shared" si="7"/>
        <v>63870</v>
      </c>
      <c r="S41" s="221">
        <v>4440</v>
      </c>
      <c r="T41" s="379"/>
      <c r="U41" s="376"/>
      <c r="V41" s="376"/>
      <c r="W41" s="376"/>
    </row>
    <row r="42" spans="2:29" x14ac:dyDescent="0.25">
      <c r="B42" s="3"/>
      <c r="C42" s="4"/>
      <c r="D42" s="334">
        <v>1</v>
      </c>
      <c r="E42" s="335">
        <v>100</v>
      </c>
      <c r="F42" s="377">
        <v>56730</v>
      </c>
      <c r="G42" s="336">
        <f t="shared" si="4"/>
        <v>57980</v>
      </c>
      <c r="H42" s="336">
        <f t="shared" si="5"/>
        <v>58530</v>
      </c>
      <c r="I42" s="221"/>
      <c r="J42" s="221"/>
      <c r="K42" s="221"/>
      <c r="L42" s="221"/>
      <c r="M42" s="222">
        <v>1</v>
      </c>
      <c r="N42" s="223">
        <v>275</v>
      </c>
      <c r="O42" s="224">
        <v>59790</v>
      </c>
      <c r="P42" s="224">
        <f t="shared" si="6"/>
        <v>61490</v>
      </c>
      <c r="Q42" s="224">
        <f t="shared" si="7"/>
        <v>62490</v>
      </c>
      <c r="S42" s="221">
        <v>3060</v>
      </c>
      <c r="T42" s="379"/>
      <c r="U42" s="376"/>
      <c r="V42" s="376"/>
      <c r="W42" s="376"/>
    </row>
    <row r="43" spans="2:29" x14ac:dyDescent="0.25">
      <c r="B43" s="3"/>
      <c r="C43" s="4"/>
      <c r="D43" s="331">
        <v>1.1000000000000001</v>
      </c>
      <c r="E43" s="332">
        <v>100</v>
      </c>
      <c r="F43" s="378">
        <v>56730</v>
      </c>
      <c r="G43" s="333">
        <f t="shared" si="4"/>
        <v>57980</v>
      </c>
      <c r="H43" s="333">
        <f t="shared" si="5"/>
        <v>58530</v>
      </c>
      <c r="I43" s="221"/>
      <c r="J43" s="221"/>
      <c r="K43" s="221"/>
      <c r="L43" s="221"/>
      <c r="M43" s="225">
        <v>1.2</v>
      </c>
      <c r="N43" s="226">
        <v>275</v>
      </c>
      <c r="O43" s="227">
        <v>59610</v>
      </c>
      <c r="P43" s="227">
        <f t="shared" si="6"/>
        <v>61310</v>
      </c>
      <c r="Q43" s="227">
        <f t="shared" si="7"/>
        <v>62310</v>
      </c>
      <c r="S43" s="221">
        <v>3060</v>
      </c>
      <c r="T43" s="379"/>
      <c r="U43" s="376"/>
      <c r="V43" s="376"/>
      <c r="W43" s="376"/>
    </row>
    <row r="44" spans="2:29" x14ac:dyDescent="0.25">
      <c r="B44" s="3"/>
      <c r="C44" s="4"/>
      <c r="D44" s="334">
        <v>1.1499999999999999</v>
      </c>
      <c r="E44" s="335">
        <v>100</v>
      </c>
      <c r="F44" s="377">
        <v>56730</v>
      </c>
      <c r="G44" s="336">
        <f t="shared" si="4"/>
        <v>57980</v>
      </c>
      <c r="H44" s="336">
        <f t="shared" si="5"/>
        <v>58530</v>
      </c>
      <c r="I44" s="221"/>
      <c r="J44" s="221"/>
      <c r="K44" s="221"/>
      <c r="L44" s="221"/>
      <c r="M44" s="222">
        <v>1.5</v>
      </c>
      <c r="N44" s="223">
        <v>275</v>
      </c>
      <c r="O44" s="224">
        <v>58780</v>
      </c>
      <c r="P44" s="224">
        <f t="shared" si="6"/>
        <v>60480</v>
      </c>
      <c r="Q44" s="224">
        <f t="shared" si="7"/>
        <v>61480</v>
      </c>
      <c r="S44" s="221">
        <v>2400</v>
      </c>
      <c r="T44" s="379"/>
      <c r="U44" s="376"/>
      <c r="V44" s="376"/>
      <c r="W44" s="376"/>
    </row>
    <row r="45" spans="2:29" x14ac:dyDescent="0.25">
      <c r="B45" s="3"/>
      <c r="C45" s="4"/>
      <c r="D45" s="331">
        <v>1.2</v>
      </c>
      <c r="E45" s="332">
        <v>100</v>
      </c>
      <c r="F45" s="378">
        <v>56550</v>
      </c>
      <c r="G45" s="333">
        <f t="shared" si="4"/>
        <v>57800</v>
      </c>
      <c r="H45" s="333">
        <f t="shared" si="5"/>
        <v>58350</v>
      </c>
      <c r="I45" s="221"/>
      <c r="J45" s="221"/>
      <c r="K45" s="221"/>
      <c r="L45" s="221"/>
      <c r="M45" s="225">
        <v>2</v>
      </c>
      <c r="N45" s="226">
        <v>275</v>
      </c>
      <c r="O45" s="227">
        <v>57070</v>
      </c>
      <c r="P45" s="227">
        <f t="shared" si="6"/>
        <v>58770</v>
      </c>
      <c r="Q45" s="227">
        <f t="shared" si="7"/>
        <v>59770</v>
      </c>
      <c r="S45" s="221">
        <v>1920</v>
      </c>
      <c r="T45" s="379"/>
      <c r="U45" s="376"/>
      <c r="V45" s="376"/>
      <c r="W45" s="376"/>
    </row>
    <row r="46" spans="2:29" x14ac:dyDescent="0.25">
      <c r="B46" s="3"/>
      <c r="C46" s="4"/>
      <c r="D46" s="334">
        <v>1.25</v>
      </c>
      <c r="E46" s="335">
        <v>100</v>
      </c>
      <c r="F46" s="389">
        <v>56550</v>
      </c>
      <c r="G46" s="336">
        <f t="shared" si="4"/>
        <v>57800</v>
      </c>
      <c r="H46" s="336">
        <f t="shared" si="5"/>
        <v>58350</v>
      </c>
      <c r="I46" s="221"/>
      <c r="J46" s="221"/>
      <c r="K46" s="221"/>
      <c r="L46" s="221"/>
      <c r="M46" s="222">
        <v>3</v>
      </c>
      <c r="N46" s="223">
        <v>275</v>
      </c>
      <c r="O46" s="228">
        <v>56340</v>
      </c>
      <c r="P46" s="224">
        <f>O46+2000</f>
        <v>58340</v>
      </c>
      <c r="Q46" s="224">
        <f>O46+3300</f>
        <v>59640</v>
      </c>
      <c r="S46" s="221">
        <v>1190</v>
      </c>
      <c r="T46" s="380"/>
      <c r="U46" s="376"/>
      <c r="V46" s="376"/>
      <c r="W46" s="376"/>
    </row>
    <row r="47" spans="2:29" x14ac:dyDescent="0.25">
      <c r="B47" s="3"/>
      <c r="C47" s="4"/>
      <c r="D47" s="331">
        <v>1.3</v>
      </c>
      <c r="E47" s="332">
        <v>100</v>
      </c>
      <c r="F47" s="378">
        <v>56550</v>
      </c>
      <c r="G47" s="333">
        <f t="shared" si="4"/>
        <v>57800</v>
      </c>
      <c r="H47" s="333">
        <f t="shared" si="5"/>
        <v>58350</v>
      </c>
      <c r="I47" s="221"/>
      <c r="J47" s="221"/>
      <c r="T47" s="375"/>
      <c r="U47" s="376"/>
      <c r="V47" s="376"/>
      <c r="W47" s="376"/>
    </row>
    <row r="48" spans="2:29" x14ac:dyDescent="0.25">
      <c r="B48" s="3"/>
      <c r="C48" s="4"/>
      <c r="D48" s="334">
        <v>1.35</v>
      </c>
      <c r="E48" s="335">
        <v>100</v>
      </c>
      <c r="F48" s="389">
        <v>56550</v>
      </c>
      <c r="G48" s="336">
        <f t="shared" si="4"/>
        <v>57800</v>
      </c>
      <c r="H48" s="336">
        <f t="shared" si="5"/>
        <v>58350</v>
      </c>
      <c r="I48" s="221"/>
      <c r="J48" s="221"/>
      <c r="K48" s="221"/>
      <c r="L48" s="221"/>
      <c r="T48" s="375"/>
      <c r="U48" s="376"/>
      <c r="V48" s="376"/>
      <c r="W48" s="376"/>
    </row>
    <row r="49" spans="2:23" ht="15.75" customHeight="1" x14ac:dyDescent="0.3">
      <c r="B49" s="3"/>
      <c r="C49" s="4"/>
      <c r="D49" s="331">
        <v>1.4</v>
      </c>
      <c r="E49" s="332">
        <v>100</v>
      </c>
      <c r="F49" s="378">
        <v>56380</v>
      </c>
      <c r="G49" s="333">
        <f t="shared" si="4"/>
        <v>57630</v>
      </c>
      <c r="H49" s="333">
        <f t="shared" si="5"/>
        <v>58180</v>
      </c>
      <c r="I49" s="221"/>
      <c r="J49" s="221"/>
      <c r="K49" s="536" t="s">
        <v>554</v>
      </c>
      <c r="L49" s="536"/>
      <c r="M49" s="536"/>
      <c r="N49" s="536"/>
      <c r="O49" s="536"/>
      <c r="P49" s="536"/>
      <c r="Q49" s="536"/>
      <c r="T49" s="375"/>
      <c r="U49" s="376"/>
      <c r="V49" s="376"/>
      <c r="W49" s="376"/>
    </row>
    <row r="50" spans="2:23" x14ac:dyDescent="0.25">
      <c r="B50" s="3"/>
      <c r="C50" s="4"/>
      <c r="D50" s="334">
        <v>1.45</v>
      </c>
      <c r="E50" s="335">
        <v>100</v>
      </c>
      <c r="F50" s="389">
        <v>56380</v>
      </c>
      <c r="G50" s="336">
        <f t="shared" si="4"/>
        <v>57630</v>
      </c>
      <c r="H50" s="336">
        <f t="shared" si="5"/>
        <v>58180</v>
      </c>
      <c r="I50" s="221"/>
      <c r="J50" s="221"/>
      <c r="K50" s="221"/>
      <c r="L50" s="41"/>
      <c r="M50" s="221"/>
      <c r="N50" s="221"/>
      <c r="O50" s="221"/>
      <c r="P50" s="221"/>
      <c r="Q50" s="221"/>
      <c r="T50" s="375"/>
      <c r="U50" s="376"/>
      <c r="V50" s="376"/>
      <c r="W50" s="376"/>
    </row>
    <row r="51" spans="2:23" x14ac:dyDescent="0.25">
      <c r="B51" s="3"/>
      <c r="C51" s="4"/>
      <c r="D51" s="331">
        <v>1.5</v>
      </c>
      <c r="E51" s="332">
        <v>100</v>
      </c>
      <c r="F51" s="378">
        <v>56380</v>
      </c>
      <c r="G51" s="333">
        <f t="shared" si="4"/>
        <v>57630</v>
      </c>
      <c r="H51" s="333">
        <f t="shared" si="5"/>
        <v>58180</v>
      </c>
      <c r="I51" s="221"/>
      <c r="J51" s="221"/>
      <c r="K51" s="41"/>
      <c r="L51" s="41"/>
      <c r="M51" s="337" t="s">
        <v>0</v>
      </c>
      <c r="N51" s="337" t="s">
        <v>5</v>
      </c>
      <c r="O51" s="337" t="s">
        <v>2</v>
      </c>
      <c r="P51" s="337" t="s">
        <v>3</v>
      </c>
      <c r="Q51" s="337" t="s">
        <v>4</v>
      </c>
      <c r="T51" s="375"/>
      <c r="U51" s="376"/>
      <c r="V51" s="376"/>
      <c r="W51" s="376"/>
    </row>
    <row r="52" spans="2:23" x14ac:dyDescent="0.25">
      <c r="B52" s="3"/>
      <c r="C52" s="4"/>
      <c r="D52" s="334">
        <v>1.7</v>
      </c>
      <c r="E52" s="335">
        <v>100</v>
      </c>
      <c r="F52" s="389">
        <v>55150</v>
      </c>
      <c r="G52" s="336">
        <f t="shared" si="4"/>
        <v>56400</v>
      </c>
      <c r="H52" s="336">
        <f t="shared" si="5"/>
        <v>56950</v>
      </c>
      <c r="I52" s="221"/>
      <c r="J52" s="221"/>
      <c r="K52" s="41"/>
      <c r="L52" s="41"/>
      <c r="M52" s="328">
        <v>0.8</v>
      </c>
      <c r="N52" s="329">
        <v>275</v>
      </c>
      <c r="O52" s="348">
        <v>63570</v>
      </c>
      <c r="P52" s="330">
        <f>O52+1250</f>
        <v>64820</v>
      </c>
      <c r="Q52" s="330">
        <f>O52+2700</f>
        <v>66270</v>
      </c>
      <c r="T52" s="381"/>
      <c r="U52" s="376"/>
      <c r="V52" s="376"/>
      <c r="W52" s="376"/>
    </row>
    <row r="53" spans="2:23" x14ac:dyDescent="0.25">
      <c r="B53" s="3"/>
      <c r="C53" s="4"/>
      <c r="D53" s="331">
        <v>1.75</v>
      </c>
      <c r="E53" s="332">
        <v>100</v>
      </c>
      <c r="F53" s="378">
        <v>55150</v>
      </c>
      <c r="G53" s="333">
        <f t="shared" si="4"/>
        <v>56400</v>
      </c>
      <c r="H53" s="333">
        <f t="shared" si="5"/>
        <v>56950</v>
      </c>
      <c r="I53" s="221"/>
      <c r="J53" s="221"/>
      <c r="K53" s="41"/>
      <c r="L53" s="41"/>
      <c r="M53" s="331">
        <v>1</v>
      </c>
      <c r="N53" s="332">
        <v>275</v>
      </c>
      <c r="O53" s="349">
        <v>61720</v>
      </c>
      <c r="P53" s="333">
        <f t="shared" ref="P53:P57" si="8">O53+1250</f>
        <v>62970</v>
      </c>
      <c r="Q53" s="333">
        <f t="shared" ref="Q53:Q57" si="9">O53+2700</f>
        <v>64420</v>
      </c>
      <c r="T53" s="381"/>
      <c r="U53" s="376"/>
      <c r="V53" s="376"/>
      <c r="W53" s="376"/>
    </row>
    <row r="54" spans="2:23" x14ac:dyDescent="0.25">
      <c r="B54" s="3"/>
      <c r="C54" s="4"/>
      <c r="D54" s="334">
        <v>1.8</v>
      </c>
      <c r="E54" s="335">
        <v>100</v>
      </c>
      <c r="F54" s="389">
        <v>55150</v>
      </c>
      <c r="G54" s="336">
        <f t="shared" si="4"/>
        <v>56400</v>
      </c>
      <c r="H54" s="336">
        <f t="shared" si="5"/>
        <v>56950</v>
      </c>
      <c r="I54" s="221"/>
      <c r="J54" s="221"/>
      <c r="K54" s="41"/>
      <c r="L54" s="41"/>
      <c r="M54" s="328">
        <v>1.2</v>
      </c>
      <c r="N54" s="329">
        <v>275</v>
      </c>
      <c r="O54" s="348">
        <v>61130</v>
      </c>
      <c r="P54" s="330">
        <f t="shared" si="8"/>
        <v>62380</v>
      </c>
      <c r="Q54" s="330">
        <f t="shared" si="9"/>
        <v>63830</v>
      </c>
      <c r="T54" s="381"/>
      <c r="U54" s="376"/>
      <c r="V54" s="376"/>
      <c r="W54" s="376"/>
    </row>
    <row r="55" spans="2:23" x14ac:dyDescent="0.25">
      <c r="B55" s="3"/>
      <c r="C55" s="4"/>
      <c r="D55" s="331">
        <v>1.85</v>
      </c>
      <c r="E55" s="332">
        <v>100</v>
      </c>
      <c r="F55" s="378">
        <v>55150</v>
      </c>
      <c r="G55" s="333">
        <f t="shared" si="4"/>
        <v>56400</v>
      </c>
      <c r="H55" s="333">
        <f t="shared" si="5"/>
        <v>56950</v>
      </c>
      <c r="I55" s="221"/>
      <c r="J55" s="221"/>
      <c r="K55" s="41"/>
      <c r="L55" s="41"/>
      <c r="M55" s="331">
        <v>1.5</v>
      </c>
      <c r="N55" s="332">
        <v>275</v>
      </c>
      <c r="O55" s="349">
        <v>60390</v>
      </c>
      <c r="P55" s="333">
        <f t="shared" si="8"/>
        <v>61640</v>
      </c>
      <c r="Q55" s="333">
        <f t="shared" si="9"/>
        <v>63090</v>
      </c>
      <c r="T55" s="381"/>
      <c r="U55" s="376"/>
      <c r="V55" s="376"/>
      <c r="W55" s="376"/>
    </row>
    <row r="56" spans="2:23" x14ac:dyDescent="0.25">
      <c r="B56" s="3"/>
      <c r="C56" s="4"/>
      <c r="D56" s="334">
        <v>1.9</v>
      </c>
      <c r="E56" s="335">
        <v>100</v>
      </c>
      <c r="F56" s="389">
        <v>55150</v>
      </c>
      <c r="G56" s="336">
        <f t="shared" si="4"/>
        <v>56400</v>
      </c>
      <c r="H56" s="336">
        <f t="shared" si="5"/>
        <v>56950</v>
      </c>
      <c r="I56" s="221"/>
      <c r="J56" s="221"/>
      <c r="K56" s="41"/>
      <c r="L56" s="41"/>
      <c r="M56" s="328">
        <v>2</v>
      </c>
      <c r="N56" s="329">
        <v>275</v>
      </c>
      <c r="O56" s="348">
        <v>59870</v>
      </c>
      <c r="P56" s="330">
        <f t="shared" si="8"/>
        <v>61120</v>
      </c>
      <c r="Q56" s="330">
        <f t="shared" si="9"/>
        <v>62570</v>
      </c>
      <c r="T56" s="381"/>
      <c r="U56" s="376"/>
      <c r="V56" s="376"/>
      <c r="W56" s="376"/>
    </row>
    <row r="57" spans="2:23" x14ac:dyDescent="0.25">
      <c r="B57" s="3"/>
      <c r="C57" s="4"/>
      <c r="D57" s="331">
        <v>1.95</v>
      </c>
      <c r="E57" s="332">
        <v>100</v>
      </c>
      <c r="F57" s="378">
        <v>55150</v>
      </c>
      <c r="G57" s="333">
        <f t="shared" si="4"/>
        <v>56400</v>
      </c>
      <c r="H57" s="333">
        <f t="shared" si="5"/>
        <v>56950</v>
      </c>
      <c r="I57" s="221"/>
      <c r="J57" s="221"/>
      <c r="K57" s="41"/>
      <c r="L57" s="41"/>
      <c r="M57" s="331">
        <v>2.5</v>
      </c>
      <c r="N57" s="332">
        <v>275</v>
      </c>
      <c r="O57" s="349">
        <v>59870</v>
      </c>
      <c r="P57" s="333">
        <f t="shared" si="8"/>
        <v>61120</v>
      </c>
      <c r="Q57" s="333">
        <f t="shared" si="9"/>
        <v>62570</v>
      </c>
      <c r="T57" s="381"/>
      <c r="U57" s="376"/>
      <c r="V57" s="376"/>
      <c r="W57" s="376"/>
    </row>
    <row r="58" spans="2:23" x14ac:dyDescent="0.25">
      <c r="B58" s="3"/>
      <c r="C58" s="4"/>
      <c r="D58" s="334">
        <v>2</v>
      </c>
      <c r="E58" s="335">
        <v>100</v>
      </c>
      <c r="F58" s="389">
        <v>55150</v>
      </c>
      <c r="G58" s="336">
        <f t="shared" si="4"/>
        <v>56400</v>
      </c>
      <c r="H58" s="336">
        <f t="shared" si="5"/>
        <v>56950</v>
      </c>
      <c r="I58" s="221"/>
      <c r="J58" s="221"/>
      <c r="K58" s="41"/>
      <c r="L58" s="41"/>
      <c r="M58" s="328">
        <v>3</v>
      </c>
      <c r="N58" s="329">
        <v>275</v>
      </c>
      <c r="O58" s="348">
        <v>59870</v>
      </c>
      <c r="P58" s="330">
        <f>O58+1750</f>
        <v>61620</v>
      </c>
      <c r="Q58" s="330">
        <f>O58+2400</f>
        <v>62270</v>
      </c>
      <c r="T58" s="381"/>
      <c r="U58" s="376"/>
      <c r="V58" s="376"/>
      <c r="W58" s="376"/>
    </row>
    <row r="59" spans="2:23" x14ac:dyDescent="0.25">
      <c r="B59" s="3"/>
      <c r="C59" s="4"/>
      <c r="D59" s="331">
        <v>2.2999999999999998</v>
      </c>
      <c r="E59" s="332">
        <v>100</v>
      </c>
      <c r="F59" s="378">
        <v>55150</v>
      </c>
      <c r="G59" s="333">
        <f t="shared" si="4"/>
        <v>56400</v>
      </c>
      <c r="H59" s="333">
        <f t="shared" si="5"/>
        <v>56950</v>
      </c>
      <c r="I59" s="221"/>
      <c r="J59" s="221"/>
      <c r="K59" s="41"/>
      <c r="L59" s="41"/>
      <c r="M59" s="331">
        <v>3.5</v>
      </c>
      <c r="N59" s="332">
        <v>275</v>
      </c>
      <c r="O59" s="349">
        <v>59870</v>
      </c>
      <c r="P59" s="333">
        <f>O59+2050</f>
        <v>61920</v>
      </c>
      <c r="Q59" s="333">
        <f>O59+3400</f>
        <v>63270</v>
      </c>
      <c r="T59" s="381"/>
      <c r="U59" s="376"/>
      <c r="V59" s="376"/>
      <c r="W59" s="376"/>
    </row>
    <row r="60" spans="2:23" x14ac:dyDescent="0.25">
      <c r="B60" s="3"/>
      <c r="C60" s="4"/>
      <c r="D60" s="334">
        <v>2.5</v>
      </c>
      <c r="E60" s="335">
        <v>100</v>
      </c>
      <c r="F60" s="389">
        <v>55150</v>
      </c>
      <c r="G60" s="336">
        <f t="shared" si="4"/>
        <v>56400</v>
      </c>
      <c r="H60" s="336">
        <f t="shared" si="5"/>
        <v>56950</v>
      </c>
      <c r="I60" s="221"/>
      <c r="J60" s="221"/>
      <c r="K60" s="41"/>
      <c r="L60" s="41"/>
      <c r="T60" s="375"/>
      <c r="U60" s="376"/>
      <c r="V60" s="28"/>
      <c r="W60" s="376"/>
    </row>
    <row r="61" spans="2:23" x14ac:dyDescent="0.25">
      <c r="B61" s="3"/>
      <c r="C61" s="4"/>
      <c r="D61" s="331">
        <v>3</v>
      </c>
      <c r="E61" s="332">
        <v>100</v>
      </c>
      <c r="F61" s="378">
        <v>55150</v>
      </c>
      <c r="G61" s="333">
        <f>F61+1750</f>
        <v>56900</v>
      </c>
      <c r="H61" s="333">
        <f>F61+2400</f>
        <v>57550</v>
      </c>
      <c r="I61" s="221"/>
      <c r="J61" s="221"/>
      <c r="K61" s="41"/>
      <c r="L61" s="41"/>
      <c r="T61" s="375"/>
      <c r="U61" s="376"/>
      <c r="V61" s="28"/>
      <c r="W61" s="376"/>
    </row>
    <row r="62" spans="2:23" x14ac:dyDescent="0.25">
      <c r="B62" s="3"/>
      <c r="C62" s="4"/>
      <c r="D62" s="334">
        <v>3.5</v>
      </c>
      <c r="E62" s="335">
        <v>100</v>
      </c>
      <c r="F62" s="389">
        <v>55150</v>
      </c>
      <c r="G62" s="336">
        <f>F62+2050</f>
        <v>57200</v>
      </c>
      <c r="H62" s="336">
        <f>F62+3400</f>
        <v>58550</v>
      </c>
      <c r="I62" s="221"/>
      <c r="J62" s="221"/>
      <c r="K62" s="41"/>
      <c r="L62" s="41"/>
      <c r="M62"/>
      <c r="N62"/>
      <c r="O62"/>
      <c r="P62"/>
      <c r="Q62"/>
      <c r="T62" s="375"/>
      <c r="U62" s="376"/>
      <c r="V62" s="28"/>
      <c r="W62" s="376"/>
    </row>
    <row r="63" spans="2:23" x14ac:dyDescent="0.25">
      <c r="B63" s="3"/>
      <c r="C63" s="4"/>
      <c r="I63" s="221"/>
      <c r="J63" s="221"/>
      <c r="M63"/>
      <c r="N63"/>
      <c r="O63"/>
      <c r="P63"/>
      <c r="Q63"/>
    </row>
    <row r="64" spans="2:23" ht="14.25" customHeight="1" x14ac:dyDescent="0.25">
      <c r="D64" s="221"/>
      <c r="E64" s="221"/>
      <c r="F64" s="221"/>
      <c r="G64" s="221"/>
      <c r="H64" s="221"/>
      <c r="I64" s="221"/>
      <c r="J64" s="221"/>
      <c r="K64" s="221"/>
      <c r="L64" s="221"/>
      <c r="M64" s="221"/>
      <c r="N64" s="221"/>
      <c r="O64" s="221"/>
      <c r="P64" s="221"/>
      <c r="Q64" s="221"/>
    </row>
    <row r="65" spans="4:23" ht="18.75" x14ac:dyDescent="0.3">
      <c r="D65" s="536" t="s">
        <v>606</v>
      </c>
      <c r="E65" s="536"/>
      <c r="F65" s="536"/>
      <c r="G65" s="536"/>
      <c r="H65" s="536"/>
      <c r="I65" s="221"/>
      <c r="J65" s="221"/>
      <c r="K65" s="221"/>
      <c r="L65" s="221"/>
      <c r="M65" s="536" t="s">
        <v>555</v>
      </c>
      <c r="N65" s="536"/>
      <c r="O65" s="536"/>
      <c r="P65" s="536"/>
      <c r="Q65" s="536"/>
    </row>
    <row r="66" spans="4:23" x14ac:dyDescent="0.25">
      <c r="D66" s="221"/>
      <c r="E66" s="221"/>
      <c r="F66" s="221"/>
      <c r="G66" s="221"/>
      <c r="H66" s="221"/>
      <c r="I66" s="221"/>
      <c r="J66" s="221"/>
      <c r="K66" s="221"/>
      <c r="L66" s="221"/>
      <c r="M66" s="221"/>
      <c r="N66" s="221"/>
      <c r="O66" s="221"/>
      <c r="P66" s="221"/>
      <c r="Q66" s="221"/>
    </row>
    <row r="67" spans="4:23" x14ac:dyDescent="0.25">
      <c r="D67" s="6" t="s">
        <v>0</v>
      </c>
      <c r="E67" s="534" t="s">
        <v>2</v>
      </c>
      <c r="F67" s="535"/>
      <c r="G67" s="6" t="s">
        <v>3</v>
      </c>
      <c r="H67" s="6" t="s">
        <v>4</v>
      </c>
      <c r="I67" s="221"/>
      <c r="J67" s="221"/>
      <c r="K67" s="221"/>
      <c r="L67" s="221"/>
      <c r="M67" s="6" t="s">
        <v>0</v>
      </c>
      <c r="N67" s="534" t="s">
        <v>2</v>
      </c>
      <c r="O67" s="535"/>
      <c r="P67" s="6" t="s">
        <v>3</v>
      </c>
      <c r="Q67" s="6" t="s">
        <v>4</v>
      </c>
    </row>
    <row r="68" spans="4:23" x14ac:dyDescent="0.25">
      <c r="D68" s="230">
        <v>0.3</v>
      </c>
      <c r="E68" s="523">
        <v>57330</v>
      </c>
      <c r="F68" s="524"/>
      <c r="G68" s="232">
        <f>SUM(E68)+2000</f>
        <v>59330</v>
      </c>
      <c r="H68" s="232">
        <f>E68+3600</f>
        <v>60930</v>
      </c>
      <c r="I68" s="221"/>
      <c r="J68" s="221"/>
      <c r="K68" s="221"/>
      <c r="L68" s="221"/>
      <c r="M68" s="230">
        <v>0.3</v>
      </c>
      <c r="N68" s="523">
        <v>57970</v>
      </c>
      <c r="O68" s="524"/>
      <c r="P68" s="232">
        <f>SUM(N68)+2000</f>
        <v>59970</v>
      </c>
      <c r="Q68" s="232">
        <f>N68+3600</f>
        <v>61570</v>
      </c>
      <c r="S68" s="1">
        <v>640</v>
      </c>
      <c r="T68" s="539"/>
      <c r="U68" s="539"/>
      <c r="V68" s="382"/>
      <c r="W68" s="382"/>
    </row>
    <row r="69" spans="4:23" x14ac:dyDescent="0.25">
      <c r="D69" s="231">
        <v>0.35</v>
      </c>
      <c r="E69" s="525">
        <v>56210</v>
      </c>
      <c r="F69" s="526"/>
      <c r="G69" s="229">
        <f>SUM(E69)+1900</f>
        <v>58110</v>
      </c>
      <c r="H69" s="229">
        <f>E69+3200</f>
        <v>59410</v>
      </c>
      <c r="I69" s="221"/>
      <c r="J69" s="221"/>
      <c r="K69" s="221"/>
      <c r="L69" s="221"/>
      <c r="M69" s="231">
        <v>0.35</v>
      </c>
      <c r="N69" s="525">
        <v>56850</v>
      </c>
      <c r="O69" s="526"/>
      <c r="P69" s="229">
        <f>SUM(N69)+1900</f>
        <v>58750</v>
      </c>
      <c r="Q69" s="229">
        <f>N69+3200</f>
        <v>60050</v>
      </c>
      <c r="S69" s="1">
        <v>640</v>
      </c>
      <c r="T69" s="540"/>
      <c r="U69" s="540"/>
      <c r="V69" s="382"/>
      <c r="W69" s="382"/>
    </row>
    <row r="70" spans="4:23" x14ac:dyDescent="0.25">
      <c r="D70" s="230">
        <v>0.4</v>
      </c>
      <c r="E70" s="519">
        <v>55080</v>
      </c>
      <c r="F70" s="520"/>
      <c r="G70" s="373">
        <f t="shared" ref="G70:G71" si="10">SUM(E70)+1900</f>
        <v>56980</v>
      </c>
      <c r="H70" s="373">
        <f t="shared" ref="H70:H71" si="11">E70+3200</f>
        <v>58280</v>
      </c>
      <c r="I70" s="221"/>
      <c r="J70" s="221"/>
      <c r="K70" s="221"/>
      <c r="L70" s="221"/>
      <c r="M70" s="230">
        <v>0.4</v>
      </c>
      <c r="N70" s="519">
        <v>55730</v>
      </c>
      <c r="O70" s="520"/>
      <c r="P70" s="373">
        <f t="shared" ref="P70:P71" si="12">SUM(N70)+1900</f>
        <v>57630</v>
      </c>
      <c r="Q70" s="232">
        <f>N70+3200</f>
        <v>58930</v>
      </c>
      <c r="S70" s="1">
        <v>650</v>
      </c>
      <c r="T70" s="539"/>
      <c r="U70" s="539"/>
      <c r="V70" s="382"/>
      <c r="W70" s="382"/>
    </row>
    <row r="71" spans="4:23" x14ac:dyDescent="0.25">
      <c r="D71" s="231">
        <v>0.45</v>
      </c>
      <c r="E71" s="525">
        <v>55080</v>
      </c>
      <c r="F71" s="526"/>
      <c r="G71" s="229">
        <f t="shared" si="10"/>
        <v>56980</v>
      </c>
      <c r="H71" s="229">
        <f t="shared" si="11"/>
        <v>58280</v>
      </c>
      <c r="I71" s="221"/>
      <c r="J71" s="221"/>
      <c r="K71" s="221"/>
      <c r="L71" s="221"/>
      <c r="M71" s="231">
        <v>0.45</v>
      </c>
      <c r="N71" s="525">
        <v>55730</v>
      </c>
      <c r="O71" s="526"/>
      <c r="P71" s="229">
        <f t="shared" si="12"/>
        <v>57630</v>
      </c>
      <c r="Q71" s="229">
        <f>N71+3200</f>
        <v>58930</v>
      </c>
      <c r="S71" s="1">
        <v>650</v>
      </c>
      <c r="T71" s="540"/>
      <c r="U71" s="540"/>
      <c r="V71" s="382"/>
      <c r="W71" s="382"/>
    </row>
    <row r="72" spans="4:23" x14ac:dyDescent="0.25">
      <c r="D72" s="230">
        <v>0.5</v>
      </c>
      <c r="E72" s="519">
        <v>54060</v>
      </c>
      <c r="F72" s="520"/>
      <c r="G72" s="232">
        <f>SUM(E72)+1700</f>
        <v>55760</v>
      </c>
      <c r="H72" s="232">
        <f>E72+2700</f>
        <v>56760</v>
      </c>
      <c r="I72" s="221"/>
      <c r="J72" s="221"/>
      <c r="K72" s="221"/>
      <c r="L72" s="221"/>
      <c r="M72" s="230">
        <v>0.5</v>
      </c>
      <c r="N72" s="519">
        <v>54710</v>
      </c>
      <c r="O72" s="520"/>
      <c r="P72" s="232">
        <f>SUM(N72)+1700</f>
        <v>56410</v>
      </c>
      <c r="Q72" s="232">
        <f>N72+2700</f>
        <v>57410</v>
      </c>
      <c r="S72" s="1">
        <v>650</v>
      </c>
      <c r="T72" s="539"/>
      <c r="U72" s="539"/>
      <c r="V72" s="382"/>
      <c r="W72" s="382"/>
    </row>
    <row r="73" spans="4:23" x14ac:dyDescent="0.25">
      <c r="D73" s="231">
        <v>0.6</v>
      </c>
      <c r="E73" s="525">
        <v>53550</v>
      </c>
      <c r="F73" s="526"/>
      <c r="G73" s="229">
        <f t="shared" ref="G73:G86" si="13">SUM(E73)+1700</f>
        <v>55250</v>
      </c>
      <c r="H73" s="229">
        <f t="shared" ref="H73:H86" si="14">E73+2700</f>
        <v>56250</v>
      </c>
      <c r="I73" s="221"/>
      <c r="J73" s="221"/>
      <c r="K73" s="221"/>
      <c r="L73" s="221"/>
      <c r="M73" s="231">
        <v>0.6</v>
      </c>
      <c r="N73" s="525">
        <v>54200</v>
      </c>
      <c r="O73" s="526"/>
      <c r="P73" s="229">
        <f t="shared" ref="P73:P86" si="15">SUM(N73)+1700</f>
        <v>55900</v>
      </c>
      <c r="Q73" s="229">
        <f t="shared" ref="Q73:Q86" si="16">N73+2700</f>
        <v>56900</v>
      </c>
      <c r="S73" s="1">
        <v>650</v>
      </c>
      <c r="T73" s="540"/>
      <c r="U73" s="540"/>
      <c r="V73" s="382"/>
      <c r="W73" s="382"/>
    </row>
    <row r="74" spans="4:23" x14ac:dyDescent="0.25">
      <c r="D74" s="230">
        <v>0.7</v>
      </c>
      <c r="E74" s="519">
        <v>53350</v>
      </c>
      <c r="F74" s="520"/>
      <c r="G74" s="232">
        <f t="shared" si="13"/>
        <v>55050</v>
      </c>
      <c r="H74" s="232">
        <f t="shared" si="14"/>
        <v>56050</v>
      </c>
      <c r="I74" s="221"/>
      <c r="J74" s="221"/>
      <c r="K74" s="221"/>
      <c r="L74" s="221"/>
      <c r="M74" s="230">
        <v>0.7</v>
      </c>
      <c r="N74" s="519">
        <v>53990</v>
      </c>
      <c r="O74" s="520"/>
      <c r="P74" s="232">
        <f t="shared" si="15"/>
        <v>55690</v>
      </c>
      <c r="Q74" s="232">
        <f t="shared" si="16"/>
        <v>56690</v>
      </c>
      <c r="S74" s="221">
        <v>640</v>
      </c>
      <c r="T74" s="539"/>
      <c r="U74" s="539"/>
      <c r="V74" s="382"/>
      <c r="W74" s="382"/>
    </row>
    <row r="75" spans="4:23" x14ac:dyDescent="0.25">
      <c r="D75" s="231">
        <v>0.8</v>
      </c>
      <c r="E75" s="525">
        <v>53350</v>
      </c>
      <c r="F75" s="526"/>
      <c r="G75" s="229">
        <f t="shared" si="13"/>
        <v>55050</v>
      </c>
      <c r="H75" s="229">
        <f t="shared" si="14"/>
        <v>56050</v>
      </c>
      <c r="I75" s="221"/>
      <c r="J75" s="221"/>
      <c r="K75" s="221"/>
      <c r="L75" s="221"/>
      <c r="M75" s="231">
        <v>0.8</v>
      </c>
      <c r="N75" s="525">
        <v>53990</v>
      </c>
      <c r="O75" s="526"/>
      <c r="P75" s="229">
        <f t="shared" si="15"/>
        <v>55690</v>
      </c>
      <c r="Q75" s="229">
        <f t="shared" si="16"/>
        <v>56690</v>
      </c>
      <c r="S75" s="221">
        <v>640</v>
      </c>
      <c r="T75" s="540"/>
      <c r="U75" s="540"/>
      <c r="V75" s="382"/>
      <c r="W75" s="382"/>
    </row>
    <row r="76" spans="4:23" x14ac:dyDescent="0.25">
      <c r="D76" s="230">
        <v>0.9</v>
      </c>
      <c r="E76" s="519">
        <v>53350</v>
      </c>
      <c r="F76" s="520"/>
      <c r="G76" s="232">
        <f t="shared" si="13"/>
        <v>55050</v>
      </c>
      <c r="H76" s="232">
        <f t="shared" si="14"/>
        <v>56050</v>
      </c>
      <c r="I76" s="221"/>
      <c r="J76" s="221"/>
      <c r="K76" s="221"/>
      <c r="L76" s="221"/>
      <c r="M76" s="230">
        <v>0.9</v>
      </c>
      <c r="N76" s="519">
        <v>53990</v>
      </c>
      <c r="O76" s="520"/>
      <c r="P76" s="232">
        <f t="shared" si="15"/>
        <v>55690</v>
      </c>
      <c r="Q76" s="232">
        <f t="shared" si="16"/>
        <v>56690</v>
      </c>
      <c r="S76" s="221">
        <v>640</v>
      </c>
      <c r="T76" s="539"/>
      <c r="U76" s="539"/>
      <c r="V76" s="382"/>
      <c r="W76" s="382"/>
    </row>
    <row r="77" spans="4:23" x14ac:dyDescent="0.25">
      <c r="D77" s="231">
        <v>0.95</v>
      </c>
      <c r="E77" s="525">
        <v>53150</v>
      </c>
      <c r="F77" s="526"/>
      <c r="G77" s="229">
        <f t="shared" si="13"/>
        <v>54850</v>
      </c>
      <c r="H77" s="229">
        <f t="shared" si="14"/>
        <v>55850</v>
      </c>
      <c r="I77" s="221"/>
      <c r="J77" s="221"/>
      <c r="K77" s="221"/>
      <c r="L77" s="221"/>
      <c r="M77" s="231">
        <v>0.95</v>
      </c>
      <c r="N77" s="525">
        <v>53790</v>
      </c>
      <c r="O77" s="526"/>
      <c r="P77" s="229">
        <f t="shared" si="15"/>
        <v>55490</v>
      </c>
      <c r="Q77" s="229">
        <f t="shared" si="16"/>
        <v>56490</v>
      </c>
      <c r="S77" s="221">
        <v>640</v>
      </c>
      <c r="T77" s="540"/>
      <c r="U77" s="540"/>
      <c r="V77" s="382"/>
      <c r="W77" s="382"/>
    </row>
    <row r="78" spans="4:23" x14ac:dyDescent="0.25">
      <c r="D78" s="230">
        <v>1</v>
      </c>
      <c r="E78" s="519">
        <v>53150</v>
      </c>
      <c r="F78" s="520"/>
      <c r="G78" s="232">
        <f t="shared" si="13"/>
        <v>54850</v>
      </c>
      <c r="H78" s="232">
        <f t="shared" si="14"/>
        <v>55850</v>
      </c>
      <c r="I78" s="221"/>
      <c r="J78" s="221"/>
      <c r="K78" s="221"/>
      <c r="L78" s="221"/>
      <c r="M78" s="230">
        <v>1</v>
      </c>
      <c r="N78" s="519">
        <v>53790</v>
      </c>
      <c r="O78" s="520"/>
      <c r="P78" s="232">
        <f t="shared" si="15"/>
        <v>55490</v>
      </c>
      <c r="Q78" s="232">
        <f t="shared" si="16"/>
        <v>56490</v>
      </c>
      <c r="S78" s="221">
        <v>640</v>
      </c>
      <c r="T78" s="539"/>
      <c r="U78" s="539"/>
      <c r="V78" s="382"/>
      <c r="W78" s="382"/>
    </row>
    <row r="79" spans="4:23" x14ac:dyDescent="0.25">
      <c r="D79" s="231">
        <v>1.1000000000000001</v>
      </c>
      <c r="E79" s="521">
        <v>53150</v>
      </c>
      <c r="F79" s="522"/>
      <c r="G79" s="229">
        <f t="shared" si="13"/>
        <v>54850</v>
      </c>
      <c r="H79" s="229">
        <f t="shared" si="14"/>
        <v>55850</v>
      </c>
      <c r="I79" s="221"/>
      <c r="J79" s="221"/>
      <c r="K79" s="221"/>
      <c r="L79" s="221"/>
      <c r="M79" s="231">
        <v>1.1000000000000001</v>
      </c>
      <c r="N79" s="525">
        <v>53790</v>
      </c>
      <c r="O79" s="526"/>
      <c r="P79" s="229">
        <f t="shared" si="15"/>
        <v>55490</v>
      </c>
      <c r="Q79" s="229">
        <f t="shared" si="16"/>
        <v>56490</v>
      </c>
      <c r="S79" s="221">
        <v>640</v>
      </c>
      <c r="T79" s="540"/>
      <c r="U79" s="540"/>
      <c r="V79" s="382"/>
      <c r="W79" s="382"/>
    </row>
    <row r="80" spans="4:23" x14ac:dyDescent="0.25">
      <c r="D80" s="230">
        <v>1.1499999999999999</v>
      </c>
      <c r="E80" s="519">
        <v>53150</v>
      </c>
      <c r="F80" s="520"/>
      <c r="G80" s="232">
        <f t="shared" si="13"/>
        <v>54850</v>
      </c>
      <c r="H80" s="232">
        <f t="shared" si="14"/>
        <v>55850</v>
      </c>
      <c r="I80" s="221"/>
      <c r="J80" s="221"/>
      <c r="K80" s="221"/>
      <c r="L80" s="221"/>
      <c r="M80" s="230">
        <v>1.1499999999999999</v>
      </c>
      <c r="N80" s="527">
        <v>53790</v>
      </c>
      <c r="O80" s="528"/>
      <c r="P80" s="232">
        <f t="shared" si="15"/>
        <v>55490</v>
      </c>
      <c r="Q80" s="232">
        <f t="shared" si="16"/>
        <v>56490</v>
      </c>
      <c r="S80" s="221">
        <v>640</v>
      </c>
      <c r="T80" s="540"/>
      <c r="U80" s="540"/>
      <c r="V80" s="382"/>
      <c r="W80" s="382"/>
    </row>
    <row r="81" spans="2:23" x14ac:dyDescent="0.25">
      <c r="D81" s="231">
        <v>1.2</v>
      </c>
      <c r="E81" s="521">
        <v>53150</v>
      </c>
      <c r="F81" s="522"/>
      <c r="G81" s="229">
        <f t="shared" si="13"/>
        <v>54850</v>
      </c>
      <c r="H81" s="229">
        <f t="shared" si="14"/>
        <v>55850</v>
      </c>
      <c r="I81" s="221"/>
      <c r="J81" s="221"/>
      <c r="K81" s="221"/>
      <c r="L81" s="221"/>
      <c r="M81" s="231">
        <v>1.2</v>
      </c>
      <c r="N81" s="525">
        <v>53790</v>
      </c>
      <c r="O81" s="526"/>
      <c r="P81" s="229">
        <f t="shared" si="15"/>
        <v>55490</v>
      </c>
      <c r="Q81" s="229">
        <f t="shared" si="16"/>
        <v>56490</v>
      </c>
      <c r="S81" s="221">
        <v>640</v>
      </c>
      <c r="T81" s="540"/>
      <c r="U81" s="540"/>
      <c r="V81" s="382"/>
      <c r="W81" s="382"/>
    </row>
    <row r="82" spans="2:23" x14ac:dyDescent="0.25">
      <c r="D82" s="230">
        <v>1.45</v>
      </c>
      <c r="E82" s="519">
        <v>52940</v>
      </c>
      <c r="F82" s="520"/>
      <c r="G82" s="232">
        <f t="shared" si="13"/>
        <v>54640</v>
      </c>
      <c r="H82" s="232">
        <f t="shared" si="14"/>
        <v>55640</v>
      </c>
      <c r="I82" s="221"/>
      <c r="J82" s="221"/>
      <c r="K82" s="221"/>
      <c r="L82" s="221"/>
      <c r="M82" s="230">
        <v>1.45</v>
      </c>
      <c r="N82" s="519">
        <v>53580</v>
      </c>
      <c r="O82" s="520"/>
      <c r="P82" s="232">
        <f t="shared" si="15"/>
        <v>55280</v>
      </c>
      <c r="Q82" s="232">
        <f t="shared" si="16"/>
        <v>56280</v>
      </c>
      <c r="S82" s="221">
        <v>640</v>
      </c>
      <c r="T82" s="539"/>
      <c r="U82" s="539"/>
      <c r="V82" s="382"/>
      <c r="W82" s="382"/>
    </row>
    <row r="83" spans="2:23" x14ac:dyDescent="0.25">
      <c r="D83" s="231">
        <v>1.5</v>
      </c>
      <c r="E83" s="525">
        <v>52940</v>
      </c>
      <c r="F83" s="526"/>
      <c r="G83" s="229">
        <f t="shared" si="13"/>
        <v>54640</v>
      </c>
      <c r="H83" s="229">
        <f t="shared" si="14"/>
        <v>55640</v>
      </c>
      <c r="I83" s="221"/>
      <c r="J83" s="221"/>
      <c r="K83" s="221"/>
      <c r="L83" s="221"/>
      <c r="M83" s="231">
        <v>1.5</v>
      </c>
      <c r="N83" s="525">
        <v>53580</v>
      </c>
      <c r="O83" s="526"/>
      <c r="P83" s="229">
        <f t="shared" si="15"/>
        <v>55280</v>
      </c>
      <c r="Q83" s="229">
        <f t="shared" si="16"/>
        <v>56280</v>
      </c>
      <c r="S83" s="221">
        <v>640</v>
      </c>
      <c r="T83" s="540"/>
      <c r="U83" s="540"/>
      <c r="V83" s="382"/>
      <c r="W83" s="382"/>
    </row>
    <row r="84" spans="2:23" x14ac:dyDescent="0.25">
      <c r="D84" s="230">
        <v>1.8</v>
      </c>
      <c r="E84" s="527">
        <v>52740</v>
      </c>
      <c r="F84" s="528"/>
      <c r="G84" s="232">
        <f t="shared" si="13"/>
        <v>54440</v>
      </c>
      <c r="H84" s="232">
        <f t="shared" si="14"/>
        <v>55440</v>
      </c>
      <c r="I84" s="221"/>
      <c r="J84" s="221"/>
      <c r="K84" s="221"/>
      <c r="L84" s="221"/>
      <c r="M84" s="230">
        <v>1.8</v>
      </c>
      <c r="N84" s="519">
        <v>53380</v>
      </c>
      <c r="O84" s="520"/>
      <c r="P84" s="232">
        <f t="shared" si="15"/>
        <v>55080</v>
      </c>
      <c r="Q84" s="232">
        <f t="shared" si="16"/>
        <v>56080</v>
      </c>
      <c r="S84" s="221">
        <v>640</v>
      </c>
      <c r="T84" s="539"/>
      <c r="U84" s="539"/>
      <c r="V84" s="382"/>
      <c r="W84" s="382"/>
    </row>
    <row r="85" spans="2:23" x14ac:dyDescent="0.25">
      <c r="D85" s="231">
        <v>2</v>
      </c>
      <c r="E85" s="525">
        <v>52740</v>
      </c>
      <c r="F85" s="526"/>
      <c r="G85" s="229">
        <f t="shared" si="13"/>
        <v>54440</v>
      </c>
      <c r="H85" s="229">
        <f t="shared" si="14"/>
        <v>55440</v>
      </c>
      <c r="I85" s="221"/>
      <c r="J85" s="221"/>
      <c r="K85" s="221"/>
      <c r="L85" s="221"/>
      <c r="M85" s="231">
        <v>2</v>
      </c>
      <c r="N85" s="521">
        <v>53380</v>
      </c>
      <c r="O85" s="522"/>
      <c r="P85" s="229">
        <f t="shared" si="15"/>
        <v>55080</v>
      </c>
      <c r="Q85" s="229">
        <f t="shared" si="16"/>
        <v>56080</v>
      </c>
      <c r="S85" s="221">
        <v>640</v>
      </c>
      <c r="T85" s="539"/>
      <c r="U85" s="539"/>
      <c r="V85" s="382"/>
      <c r="W85" s="382"/>
    </row>
    <row r="86" spans="2:23" x14ac:dyDescent="0.25">
      <c r="D86" s="230">
        <v>2.5</v>
      </c>
      <c r="E86" s="527">
        <v>52530</v>
      </c>
      <c r="F86" s="528"/>
      <c r="G86" s="232">
        <f t="shared" si="13"/>
        <v>54230</v>
      </c>
      <c r="H86" s="232">
        <f t="shared" si="14"/>
        <v>55230</v>
      </c>
      <c r="I86" s="221"/>
      <c r="J86" s="221"/>
      <c r="K86" s="221"/>
      <c r="L86" s="221"/>
      <c r="M86" s="230">
        <v>2.5</v>
      </c>
      <c r="N86" s="519">
        <v>53180</v>
      </c>
      <c r="O86" s="520"/>
      <c r="P86" s="232">
        <f t="shared" si="15"/>
        <v>54880</v>
      </c>
      <c r="Q86" s="232">
        <f t="shared" si="16"/>
        <v>55880</v>
      </c>
      <c r="S86" s="221">
        <v>650</v>
      </c>
      <c r="T86" s="539"/>
      <c r="U86" s="539"/>
      <c r="V86" s="382"/>
      <c r="W86" s="382"/>
    </row>
    <row r="87" spans="2:23" x14ac:dyDescent="0.25">
      <c r="D87" s="231">
        <v>3</v>
      </c>
      <c r="E87" s="525">
        <v>52530</v>
      </c>
      <c r="F87" s="526"/>
      <c r="G87" s="229">
        <f>SUM(E87)+2000</f>
        <v>54530</v>
      </c>
      <c r="H87" s="229">
        <f>E87+3300</f>
        <v>55830</v>
      </c>
      <c r="I87" s="221"/>
      <c r="J87" s="221"/>
      <c r="K87" s="221"/>
      <c r="L87" s="221"/>
      <c r="M87" s="231">
        <v>3</v>
      </c>
      <c r="N87" s="525">
        <v>53180</v>
      </c>
      <c r="O87" s="526"/>
      <c r="P87" s="229">
        <f>SUM(N87)+2000</f>
        <v>55180</v>
      </c>
      <c r="Q87" s="229">
        <f>N87+3300</f>
        <v>56480</v>
      </c>
      <c r="S87" s="221">
        <v>650</v>
      </c>
      <c r="T87" s="540"/>
      <c r="U87" s="540"/>
      <c r="V87" s="382"/>
      <c r="W87" s="382"/>
    </row>
    <row r="89" spans="2:23" ht="25.5" customHeight="1" x14ac:dyDescent="0.25">
      <c r="B89" s="533" t="s">
        <v>10</v>
      </c>
      <c r="C89" s="533"/>
      <c r="D89" s="533"/>
      <c r="E89" s="533"/>
      <c r="F89" s="533"/>
      <c r="G89" s="533"/>
      <c r="H89" s="533"/>
      <c r="I89" s="533"/>
      <c r="J89" s="533"/>
      <c r="K89" s="533"/>
      <c r="L89" s="533"/>
      <c r="M89" s="533"/>
      <c r="N89" s="533"/>
      <c r="O89" s="533"/>
      <c r="P89" s="533"/>
      <c r="Q89" s="533"/>
    </row>
    <row r="90" spans="2:23" ht="9" customHeight="1" x14ac:dyDescent="0.25"/>
    <row r="91" spans="2:23" ht="51.75" customHeight="1" x14ac:dyDescent="0.25">
      <c r="B91" s="529" t="s">
        <v>6</v>
      </c>
      <c r="C91" s="529"/>
      <c r="D91" s="529"/>
      <c r="E91" s="529"/>
      <c r="F91" s="529"/>
      <c r="G91" s="529"/>
      <c r="H91" s="529"/>
      <c r="I91" s="529"/>
      <c r="J91" s="529"/>
      <c r="K91" s="529"/>
      <c r="L91" s="530" t="s">
        <v>7</v>
      </c>
      <c r="M91" s="531"/>
      <c r="N91" s="531"/>
      <c r="O91" s="8"/>
      <c r="P91" s="532"/>
      <c r="Q91" s="532"/>
    </row>
  </sheetData>
  <sheetProtection algorithmName="SHA-512" hashValue="ejXDKyL+Eq/gT2ZDADsuTJbAVWkrpzn0gWb0dSr37TN1yszJHEwVDYzMSW/0Fez20uF+aM2CX3dNmxDz38HbBg==" saltValue="EiVb2l4xWJd05Wra0s+omw==" spinCount="100000" sheet="1" objects="1" scenarios="1" formatCells="0" formatColumns="0" formatRows="0" insertColumns="0" insertRows="0" insertHyperlinks="0" deleteColumns="0" deleteRows="0" sort="0" autoFilter="0" pivotTables="0"/>
  <mergeCells count="74">
    <mergeCell ref="T83:U83"/>
    <mergeCell ref="T84:U84"/>
    <mergeCell ref="T85:U85"/>
    <mergeCell ref="T86:U86"/>
    <mergeCell ref="T87:U87"/>
    <mergeCell ref="T78:U78"/>
    <mergeCell ref="T79:U79"/>
    <mergeCell ref="T80:U80"/>
    <mergeCell ref="T81:U81"/>
    <mergeCell ref="T82:U82"/>
    <mergeCell ref="T73:U73"/>
    <mergeCell ref="T74:U74"/>
    <mergeCell ref="T75:U75"/>
    <mergeCell ref="T76:U76"/>
    <mergeCell ref="T77:U77"/>
    <mergeCell ref="T68:U68"/>
    <mergeCell ref="T69:U69"/>
    <mergeCell ref="T70:U70"/>
    <mergeCell ref="T71:U71"/>
    <mergeCell ref="T72:U72"/>
    <mergeCell ref="B19:O19"/>
    <mergeCell ref="P19:Q19"/>
    <mergeCell ref="K49:Q49"/>
    <mergeCell ref="N79:O79"/>
    <mergeCell ref="N80:O80"/>
    <mergeCell ref="N74:O74"/>
    <mergeCell ref="N75:O75"/>
    <mergeCell ref="N76:O76"/>
    <mergeCell ref="N77:O77"/>
    <mergeCell ref="N78:O78"/>
    <mergeCell ref="N71:O71"/>
    <mergeCell ref="N72:O72"/>
    <mergeCell ref="N73:O73"/>
    <mergeCell ref="D65:H65"/>
    <mergeCell ref="M65:Q65"/>
    <mergeCell ref="N68:O68"/>
    <mergeCell ref="N69:O69"/>
    <mergeCell ref="N70:O70"/>
    <mergeCell ref="E67:F67"/>
    <mergeCell ref="N67:O67"/>
    <mergeCell ref="B21:H21"/>
    <mergeCell ref="K21:Q21"/>
    <mergeCell ref="K35:Q35"/>
    <mergeCell ref="B91:K91"/>
    <mergeCell ref="L91:N91"/>
    <mergeCell ref="P91:Q91"/>
    <mergeCell ref="B89:Q89"/>
    <mergeCell ref="N81:O81"/>
    <mergeCell ref="N82:O82"/>
    <mergeCell ref="N83:O83"/>
    <mergeCell ref="N84:O84"/>
    <mergeCell ref="N85:O85"/>
    <mergeCell ref="N86:O86"/>
    <mergeCell ref="N87:O87"/>
    <mergeCell ref="E87:F87"/>
    <mergeCell ref="E85:F85"/>
    <mergeCell ref="E86:F86"/>
    <mergeCell ref="E80:F80"/>
    <mergeCell ref="E81:F81"/>
    <mergeCell ref="E82:F82"/>
    <mergeCell ref="E83:F83"/>
    <mergeCell ref="E84:F84"/>
    <mergeCell ref="E78:F78"/>
    <mergeCell ref="E79:F79"/>
    <mergeCell ref="E68:F68"/>
    <mergeCell ref="E69:F69"/>
    <mergeCell ref="E70:F70"/>
    <mergeCell ref="E71:F71"/>
    <mergeCell ref="E72:F72"/>
    <mergeCell ref="E73:F73"/>
    <mergeCell ref="E74:F74"/>
    <mergeCell ref="E77:F77"/>
    <mergeCell ref="E75:F75"/>
    <mergeCell ref="E76:F76"/>
  </mergeCells>
  <pageMargins left="0.7" right="0.7" top="0.75" bottom="0.75" header="0.3" footer="0.3"/>
  <pageSetup paperSize="9" scale="5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1386C"/>
    <pageSetUpPr fitToPage="1"/>
  </sheetPr>
  <dimension ref="A1:U836"/>
  <sheetViews>
    <sheetView showWhiteSpace="0" zoomScaleNormal="100" zoomScaleSheetLayoutView="70" zoomScalePageLayoutView="79" workbookViewId="0">
      <selection activeCell="T18" sqref="T18"/>
    </sheetView>
  </sheetViews>
  <sheetFormatPr defaultRowHeight="15" x14ac:dyDescent="0.25"/>
  <cols>
    <col min="1" max="1" width="22" customWidth="1"/>
    <col min="2" max="2" width="1.7109375" customWidth="1"/>
    <col min="3" max="3" width="25.5703125" style="52" customWidth="1"/>
    <col min="4" max="4" width="11.42578125" style="310" bestFit="1" customWidth="1"/>
    <col min="5" max="5" width="12" style="326" customWidth="1"/>
    <col min="6" max="6" width="13" style="326" customWidth="1"/>
    <col min="7" max="7" width="13" style="53" hidden="1" customWidth="1"/>
    <col min="8" max="8" width="3" customWidth="1"/>
    <col min="9" max="10" width="9" customWidth="1"/>
    <col min="11" max="11" width="9.42578125" style="54" customWidth="1"/>
    <col min="12" max="12" width="8.85546875" style="55" customWidth="1"/>
    <col min="13" max="13" width="15" hidden="1" customWidth="1"/>
    <col min="14" max="14" width="12" hidden="1" customWidth="1"/>
    <col min="15" max="15" width="10.85546875" style="56" hidden="1" customWidth="1"/>
    <col min="16" max="16" width="9.140625" style="457"/>
    <col min="17" max="17" width="9.140625" style="498"/>
    <col min="18" max="18" width="14.42578125" style="498" customWidth="1"/>
  </cols>
  <sheetData>
    <row r="1" spans="1:21" ht="97.5" customHeight="1" x14ac:dyDescent="0.25">
      <c r="A1" s="550"/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550"/>
      <c r="O1" s="550"/>
    </row>
    <row r="2" spans="1:21" ht="60" customHeight="1" x14ac:dyDescent="0.25">
      <c r="A2" s="551"/>
      <c r="B2" s="551"/>
      <c r="C2" s="551"/>
      <c r="D2" s="551"/>
      <c r="E2" s="551"/>
      <c r="F2" s="551"/>
      <c r="G2" s="551"/>
      <c r="H2" s="551"/>
      <c r="I2" s="551"/>
      <c r="J2" s="551"/>
      <c r="K2" s="551"/>
      <c r="L2" s="551"/>
      <c r="M2" s="551"/>
      <c r="N2" s="551"/>
      <c r="O2" s="551"/>
    </row>
    <row r="3" spans="1:21" x14ac:dyDescent="0.25">
      <c r="A3" s="319"/>
      <c r="B3" s="319"/>
      <c r="C3" s="43"/>
      <c r="D3" s="44"/>
      <c r="E3" s="45"/>
      <c r="F3" s="45"/>
      <c r="G3" s="46"/>
      <c r="H3" s="319"/>
      <c r="I3" s="319"/>
      <c r="J3" s="319"/>
      <c r="K3" s="47"/>
      <c r="L3" s="48"/>
      <c r="M3" s="319"/>
      <c r="N3" s="319"/>
      <c r="O3" s="49"/>
    </row>
    <row r="4" spans="1:21" x14ac:dyDescent="0.25">
      <c r="A4" s="319"/>
      <c r="B4" s="319"/>
      <c r="C4" s="43"/>
      <c r="D4" s="44"/>
      <c r="E4" s="45"/>
      <c r="F4" s="45"/>
      <c r="G4" s="46"/>
      <c r="H4" s="319"/>
      <c r="I4" s="319"/>
      <c r="J4" s="319"/>
      <c r="K4" s="47"/>
      <c r="L4" s="48"/>
      <c r="M4" s="319"/>
      <c r="N4" s="319"/>
      <c r="O4" s="49"/>
      <c r="S4" s="51"/>
      <c r="T4" s="319"/>
      <c r="U4" s="319"/>
    </row>
    <row r="5" spans="1:21" x14ac:dyDescent="0.25">
      <c r="A5" s="50"/>
      <c r="B5" s="51"/>
      <c r="C5" s="43"/>
      <c r="D5" s="44"/>
      <c r="E5" s="45"/>
      <c r="F5" s="45"/>
      <c r="G5" s="46"/>
      <c r="H5" s="319"/>
      <c r="I5" s="319"/>
      <c r="J5" s="319"/>
      <c r="K5" s="47"/>
      <c r="L5" s="48"/>
      <c r="M5" s="319"/>
      <c r="N5" s="319"/>
      <c r="O5" s="49"/>
    </row>
    <row r="6" spans="1:21" x14ac:dyDescent="0.25">
      <c r="A6" s="51"/>
      <c r="B6" s="51"/>
      <c r="C6" s="43"/>
      <c r="D6" s="44"/>
      <c r="E6" s="45"/>
      <c r="F6" s="45"/>
      <c r="G6" s="46"/>
      <c r="H6" s="319"/>
      <c r="I6" s="319"/>
      <c r="J6" s="319"/>
      <c r="K6" s="47"/>
      <c r="L6" s="48"/>
      <c r="M6" s="319"/>
      <c r="N6" s="319"/>
      <c r="O6" s="49"/>
    </row>
    <row r="7" spans="1:21" x14ac:dyDescent="0.25">
      <c r="A7" s="51"/>
      <c r="B7" s="51"/>
      <c r="C7" s="43"/>
      <c r="D7" s="44"/>
      <c r="E7" s="45"/>
      <c r="F7" s="45"/>
      <c r="G7" s="46"/>
      <c r="H7" s="319"/>
      <c r="I7" s="319"/>
      <c r="J7" s="319"/>
      <c r="K7" s="47"/>
      <c r="L7" s="48"/>
      <c r="M7" s="319"/>
      <c r="N7" s="319"/>
      <c r="O7" s="49"/>
    </row>
    <row r="8" spans="1:21" ht="23.25" customHeight="1" x14ac:dyDescent="0.25">
      <c r="A8" s="552" t="s">
        <v>33</v>
      </c>
      <c r="B8" s="552"/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319"/>
      <c r="N8" s="319"/>
      <c r="O8" s="49"/>
    </row>
    <row r="9" spans="1:21" hidden="1" x14ac:dyDescent="0.25"/>
    <row r="10" spans="1:21" ht="24.95" customHeight="1" x14ac:dyDescent="0.25">
      <c r="A10" s="553" t="s">
        <v>34</v>
      </c>
      <c r="B10" s="553"/>
      <c r="C10" s="553"/>
      <c r="D10" s="553"/>
      <c r="E10" s="553"/>
      <c r="F10" s="553"/>
      <c r="G10" s="553"/>
      <c r="H10" s="553"/>
      <c r="I10" s="553"/>
      <c r="J10" s="553"/>
      <c r="K10" s="554" t="s">
        <v>816</v>
      </c>
      <c r="L10" s="554"/>
      <c r="M10" s="304"/>
      <c r="N10" s="304"/>
      <c r="O10" s="304"/>
    </row>
    <row r="11" spans="1:21" ht="18" customHeight="1" x14ac:dyDescent="0.3">
      <c r="A11" s="57" t="s">
        <v>35</v>
      </c>
      <c r="B11" s="57"/>
      <c r="O11"/>
    </row>
    <row r="12" spans="1:21" s="59" customFormat="1" ht="28.5" customHeight="1" x14ac:dyDescent="0.25">
      <c r="A12" s="542"/>
      <c r="B12" s="321"/>
      <c r="C12" s="546" t="s">
        <v>36</v>
      </c>
      <c r="D12" s="544" t="s">
        <v>37</v>
      </c>
      <c r="E12" s="58" t="s">
        <v>787</v>
      </c>
      <c r="F12" s="58" t="s">
        <v>788</v>
      </c>
      <c r="G12" s="58" t="s">
        <v>789</v>
      </c>
      <c r="H12" s="321"/>
      <c r="I12" s="547" t="s">
        <v>38</v>
      </c>
      <c r="J12" s="547" t="s">
        <v>39</v>
      </c>
      <c r="K12" s="555" t="s">
        <v>40</v>
      </c>
      <c r="L12" s="557" t="s">
        <v>41</v>
      </c>
      <c r="M12" s="547" t="s">
        <v>42</v>
      </c>
      <c r="N12" s="547" t="s">
        <v>43</v>
      </c>
      <c r="O12" s="559" t="s">
        <v>44</v>
      </c>
      <c r="P12" s="457"/>
      <c r="Q12" s="498"/>
      <c r="R12" s="498"/>
    </row>
    <row r="13" spans="1:21" ht="16.5" customHeight="1" x14ac:dyDescent="0.25">
      <c r="A13" s="542"/>
      <c r="B13" s="321"/>
      <c r="C13" s="546"/>
      <c r="D13" s="545"/>
      <c r="E13" s="60" t="s">
        <v>45</v>
      </c>
      <c r="F13" s="60" t="s">
        <v>45</v>
      </c>
      <c r="G13" s="60" t="s">
        <v>45</v>
      </c>
      <c r="H13" s="61"/>
      <c r="I13" s="548"/>
      <c r="J13" s="548"/>
      <c r="K13" s="556"/>
      <c r="L13" s="558"/>
      <c r="M13" s="548"/>
      <c r="N13" s="548"/>
      <c r="O13" s="560"/>
      <c r="P13" s="62"/>
      <c r="Q13" s="499"/>
    </row>
    <row r="14" spans="1:21" ht="15" customHeight="1" x14ac:dyDescent="0.25">
      <c r="A14" s="542"/>
      <c r="B14" s="321"/>
      <c r="C14" s="352" t="s">
        <v>46</v>
      </c>
      <c r="D14" s="352"/>
      <c r="E14" s="352"/>
      <c r="F14" s="352"/>
      <c r="G14" s="352"/>
      <c r="H14" s="352"/>
      <c r="I14" s="352"/>
      <c r="J14" s="352"/>
      <c r="K14" s="352"/>
      <c r="L14" s="352"/>
      <c r="M14" s="352"/>
      <c r="N14" s="352"/>
      <c r="O14" s="352"/>
      <c r="P14" s="62"/>
      <c r="Q14" s="499"/>
    </row>
    <row r="15" spans="1:21" ht="15" customHeight="1" x14ac:dyDescent="0.25">
      <c r="A15" s="542"/>
      <c r="B15" s="372"/>
      <c r="C15" s="100" t="s">
        <v>639</v>
      </c>
      <c r="D15" s="448">
        <v>100</v>
      </c>
      <c r="E15" s="74">
        <f>G15*1.1</f>
        <v>2.3210000000000002</v>
      </c>
      <c r="F15" s="74">
        <f t="shared" ref="F15:F25" si="0">G15*1.05</f>
        <v>2.2155</v>
      </c>
      <c r="G15" s="74">
        <v>2.11</v>
      </c>
      <c r="H15" s="352"/>
      <c r="I15" s="76">
        <v>45</v>
      </c>
      <c r="J15" s="76">
        <v>45</v>
      </c>
      <c r="K15" s="77">
        <v>30</v>
      </c>
      <c r="L15" s="78">
        <v>1.5</v>
      </c>
      <c r="M15" s="352"/>
      <c r="N15" s="352"/>
      <c r="O15" s="352"/>
      <c r="P15" s="62"/>
      <c r="Q15" s="499"/>
    </row>
    <row r="16" spans="1:21" ht="15" customHeight="1" x14ac:dyDescent="0.25">
      <c r="A16" s="542"/>
      <c r="B16" s="321"/>
      <c r="C16" s="63" t="s">
        <v>609</v>
      </c>
      <c r="D16" s="64">
        <v>100</v>
      </c>
      <c r="E16" s="65">
        <f t="shared" ref="E16:E25" si="1">G16*1.1</f>
        <v>3.036</v>
      </c>
      <c r="F16" s="65">
        <f>G16*1.05</f>
        <v>2.8979999999999997</v>
      </c>
      <c r="G16" s="65">
        <v>2.76</v>
      </c>
      <c r="H16" s="61"/>
      <c r="I16" s="66">
        <v>50</v>
      </c>
      <c r="J16" s="66">
        <v>50</v>
      </c>
      <c r="K16" s="67">
        <v>35</v>
      </c>
      <c r="L16" s="68">
        <v>1.5</v>
      </c>
      <c r="M16" s="69" t="s">
        <v>47</v>
      </c>
      <c r="N16" s="70" t="s">
        <v>48</v>
      </c>
      <c r="O16" s="71"/>
      <c r="P16" s="62"/>
      <c r="Q16" s="499"/>
    </row>
    <row r="17" spans="1:17" ht="15" customHeight="1" x14ac:dyDescent="0.25">
      <c r="A17" s="542"/>
      <c r="B17" s="480"/>
      <c r="C17" s="100" t="s">
        <v>795</v>
      </c>
      <c r="D17" s="101">
        <v>50</v>
      </c>
      <c r="E17" s="74">
        <f t="shared" si="1"/>
        <v>5.3570000000000002</v>
      </c>
      <c r="F17" s="74">
        <f>G17*1.05</f>
        <v>5.1135000000000002</v>
      </c>
      <c r="G17" s="74">
        <v>4.87</v>
      </c>
      <c r="H17" s="135"/>
      <c r="I17" s="82">
        <v>60</v>
      </c>
      <c r="J17" s="82">
        <v>60</v>
      </c>
      <c r="K17" s="83">
        <v>50</v>
      </c>
      <c r="L17" s="84">
        <v>1.5</v>
      </c>
      <c r="M17" s="69"/>
      <c r="N17" s="70"/>
      <c r="O17" s="71"/>
      <c r="P17" s="62"/>
      <c r="Q17" s="499"/>
    </row>
    <row r="18" spans="1:17" ht="15" customHeight="1" x14ac:dyDescent="0.25">
      <c r="A18" s="542"/>
      <c r="B18" s="321"/>
      <c r="C18" s="63" t="s">
        <v>49</v>
      </c>
      <c r="D18" s="64">
        <v>50</v>
      </c>
      <c r="E18" s="65">
        <f t="shared" si="1"/>
        <v>4.4660000000000002</v>
      </c>
      <c r="F18" s="65">
        <f t="shared" si="0"/>
        <v>4.2629999999999999</v>
      </c>
      <c r="G18" s="65">
        <v>4.0599999999999996</v>
      </c>
      <c r="H18" s="61"/>
      <c r="I18" s="66">
        <v>70</v>
      </c>
      <c r="J18" s="66">
        <v>70</v>
      </c>
      <c r="K18" s="67">
        <v>40</v>
      </c>
      <c r="L18" s="68">
        <v>1.5</v>
      </c>
      <c r="M18" s="79" t="s">
        <v>50</v>
      </c>
      <c r="N18" s="80" t="s">
        <v>51</v>
      </c>
      <c r="O18" s="81"/>
      <c r="P18" s="62"/>
      <c r="Q18" s="499"/>
    </row>
    <row r="19" spans="1:17" ht="15" customHeight="1" x14ac:dyDescent="0.25">
      <c r="A19" s="542"/>
      <c r="B19" s="321"/>
      <c r="C19" s="100" t="s">
        <v>52</v>
      </c>
      <c r="D19" s="101">
        <v>50</v>
      </c>
      <c r="E19" s="74">
        <f t="shared" si="1"/>
        <v>6.402000000000001</v>
      </c>
      <c r="F19" s="74">
        <f t="shared" si="0"/>
        <v>6.1110000000000007</v>
      </c>
      <c r="G19" s="74">
        <v>5.82</v>
      </c>
      <c r="H19" s="135"/>
      <c r="I19" s="82">
        <v>70</v>
      </c>
      <c r="J19" s="82">
        <v>70</v>
      </c>
      <c r="K19" s="83">
        <v>55</v>
      </c>
      <c r="L19" s="84">
        <v>1.5</v>
      </c>
      <c r="M19" s="69" t="s">
        <v>47</v>
      </c>
      <c r="N19" s="70" t="s">
        <v>53</v>
      </c>
      <c r="O19" s="71"/>
      <c r="P19" s="62"/>
      <c r="Q19" s="499"/>
    </row>
    <row r="20" spans="1:17" ht="15" customHeight="1" x14ac:dyDescent="0.25">
      <c r="A20" s="542"/>
      <c r="B20" s="480"/>
      <c r="C20" s="63" t="s">
        <v>793</v>
      </c>
      <c r="D20" s="64">
        <v>50</v>
      </c>
      <c r="E20" s="65">
        <f t="shared" si="1"/>
        <v>8.3490000000000002</v>
      </c>
      <c r="F20" s="65">
        <f t="shared" si="0"/>
        <v>7.9695</v>
      </c>
      <c r="G20" s="65">
        <v>7.59</v>
      </c>
      <c r="H20" s="135"/>
      <c r="I20" s="66">
        <v>85</v>
      </c>
      <c r="J20" s="66">
        <v>85</v>
      </c>
      <c r="K20" s="67">
        <v>60</v>
      </c>
      <c r="L20" s="68">
        <v>1.5</v>
      </c>
      <c r="M20" s="69"/>
      <c r="N20" s="70"/>
      <c r="O20" s="71"/>
      <c r="P20" s="62"/>
      <c r="Q20" s="499"/>
    </row>
    <row r="21" spans="1:17" ht="15" customHeight="1" x14ac:dyDescent="0.25">
      <c r="A21" s="542"/>
      <c r="B21" s="321"/>
      <c r="C21" s="100" t="s">
        <v>54</v>
      </c>
      <c r="D21" s="101">
        <v>50</v>
      </c>
      <c r="E21" s="74">
        <f t="shared" si="1"/>
        <v>5.742</v>
      </c>
      <c r="F21" s="74">
        <f t="shared" si="0"/>
        <v>5.4809999999999999</v>
      </c>
      <c r="G21" s="74">
        <v>5.22</v>
      </c>
      <c r="H21" s="135"/>
      <c r="I21" s="82">
        <v>90</v>
      </c>
      <c r="J21" s="82">
        <v>90</v>
      </c>
      <c r="K21" s="83">
        <v>40</v>
      </c>
      <c r="L21" s="84">
        <v>1.5</v>
      </c>
      <c r="M21" s="79" t="s">
        <v>55</v>
      </c>
      <c r="N21" s="80" t="s">
        <v>48</v>
      </c>
      <c r="O21" s="81"/>
      <c r="P21" s="62"/>
      <c r="Q21" s="499"/>
    </row>
    <row r="22" spans="1:17" ht="15" customHeight="1" x14ac:dyDescent="0.25">
      <c r="A22" s="542"/>
      <c r="B22" s="321"/>
      <c r="C22" s="63" t="s">
        <v>56</v>
      </c>
      <c r="D22" s="64">
        <v>50</v>
      </c>
      <c r="E22" s="65">
        <f t="shared" si="1"/>
        <v>9.3060000000000009</v>
      </c>
      <c r="F22" s="65">
        <f t="shared" si="0"/>
        <v>8.8830000000000009</v>
      </c>
      <c r="G22" s="65">
        <v>8.4600000000000009</v>
      </c>
      <c r="H22" s="135"/>
      <c r="I22" s="66">
        <v>90</v>
      </c>
      <c r="J22" s="66">
        <v>90</v>
      </c>
      <c r="K22" s="67">
        <v>65</v>
      </c>
      <c r="L22" s="68">
        <v>1.5</v>
      </c>
      <c r="M22" s="69" t="s">
        <v>57</v>
      </c>
      <c r="N22" s="70" t="s">
        <v>58</v>
      </c>
      <c r="O22" s="71"/>
      <c r="P22" s="62"/>
      <c r="Q22" s="499"/>
    </row>
    <row r="23" spans="1:17" ht="15" customHeight="1" x14ac:dyDescent="0.25">
      <c r="A23" s="542"/>
      <c r="B23" s="480"/>
      <c r="C23" s="100" t="s">
        <v>794</v>
      </c>
      <c r="D23" s="101">
        <v>50</v>
      </c>
      <c r="E23" s="74">
        <f t="shared" si="1"/>
        <v>13.772</v>
      </c>
      <c r="F23" s="74">
        <f t="shared" si="0"/>
        <v>13.146000000000001</v>
      </c>
      <c r="G23" s="74">
        <v>12.52</v>
      </c>
      <c r="H23" s="135"/>
      <c r="I23" s="82">
        <v>100</v>
      </c>
      <c r="J23" s="82">
        <v>100</v>
      </c>
      <c r="K23" s="83">
        <v>85</v>
      </c>
      <c r="L23" s="84">
        <v>1.5</v>
      </c>
      <c r="M23" s="69"/>
      <c r="N23" s="70"/>
      <c r="O23" s="71"/>
      <c r="P23" s="62"/>
      <c r="Q23" s="499"/>
    </row>
    <row r="24" spans="1:17" ht="15" customHeight="1" x14ac:dyDescent="0.25">
      <c r="A24" s="542"/>
      <c r="B24" s="321"/>
      <c r="C24" s="63" t="s">
        <v>59</v>
      </c>
      <c r="D24" s="64">
        <v>50</v>
      </c>
      <c r="E24" s="65">
        <f t="shared" si="1"/>
        <v>10.901000000000002</v>
      </c>
      <c r="F24" s="65">
        <f t="shared" si="0"/>
        <v>10.4055</v>
      </c>
      <c r="G24" s="65">
        <v>9.91</v>
      </c>
      <c r="H24" s="135"/>
      <c r="I24" s="66">
        <v>105</v>
      </c>
      <c r="J24" s="66">
        <v>105</v>
      </c>
      <c r="K24" s="67">
        <v>65</v>
      </c>
      <c r="L24" s="68">
        <v>1.5</v>
      </c>
      <c r="M24" s="85" t="s">
        <v>60</v>
      </c>
      <c r="N24" s="86" t="s">
        <v>61</v>
      </c>
      <c r="O24" s="87"/>
      <c r="P24" s="62"/>
      <c r="Q24" s="499"/>
    </row>
    <row r="25" spans="1:17" ht="15" customHeight="1" x14ac:dyDescent="0.25">
      <c r="A25" s="542"/>
      <c r="B25" s="321"/>
      <c r="C25" s="100" t="s">
        <v>62</v>
      </c>
      <c r="D25" s="101">
        <v>25</v>
      </c>
      <c r="E25" s="74">
        <f t="shared" si="1"/>
        <v>15.092000000000002</v>
      </c>
      <c r="F25" s="74">
        <f t="shared" si="0"/>
        <v>14.406000000000001</v>
      </c>
      <c r="G25" s="74">
        <v>13.72</v>
      </c>
      <c r="H25" s="135"/>
      <c r="I25" s="82">
        <v>105</v>
      </c>
      <c r="J25" s="82">
        <v>105</v>
      </c>
      <c r="K25" s="83">
        <v>90</v>
      </c>
      <c r="L25" s="84">
        <v>1.5</v>
      </c>
      <c r="M25" s="69" t="s">
        <v>63</v>
      </c>
      <c r="N25" s="70" t="s">
        <v>64</v>
      </c>
      <c r="O25" s="71"/>
      <c r="P25" s="62"/>
      <c r="Q25" s="499"/>
    </row>
    <row r="26" spans="1:17" x14ac:dyDescent="0.25">
      <c r="A26" s="542"/>
      <c r="B26" s="321"/>
      <c r="C26" s="482" t="s">
        <v>65</v>
      </c>
      <c r="D26" s="482"/>
      <c r="E26" s="74"/>
      <c r="F26" s="482"/>
      <c r="G26" s="482"/>
      <c r="H26" s="482"/>
      <c r="I26" s="482"/>
      <c r="J26" s="482"/>
      <c r="K26" s="482"/>
      <c r="L26" s="482"/>
      <c r="M26" s="352"/>
      <c r="N26" s="352"/>
      <c r="O26" s="352"/>
      <c r="Q26" s="499"/>
    </row>
    <row r="27" spans="1:17" x14ac:dyDescent="0.25">
      <c r="A27" s="542"/>
      <c r="B27" s="372"/>
      <c r="C27" s="63" t="s">
        <v>639</v>
      </c>
      <c r="D27" s="483">
        <v>100</v>
      </c>
      <c r="E27" s="65">
        <f>G27*1.1</f>
        <v>2.706</v>
      </c>
      <c r="F27" s="65">
        <f t="shared" ref="F27" si="2">G27*1.05</f>
        <v>2.5830000000000002</v>
      </c>
      <c r="G27" s="65">
        <v>2.46</v>
      </c>
      <c r="H27" s="482"/>
      <c r="I27" s="66">
        <v>45</v>
      </c>
      <c r="J27" s="66">
        <v>45</v>
      </c>
      <c r="K27" s="67">
        <v>30</v>
      </c>
      <c r="L27" s="68">
        <v>2</v>
      </c>
      <c r="M27" s="352"/>
      <c r="N27" s="352"/>
      <c r="O27" s="352"/>
      <c r="Q27" s="499"/>
    </row>
    <row r="28" spans="1:17" x14ac:dyDescent="0.25">
      <c r="A28" s="542"/>
      <c r="B28" s="321"/>
      <c r="C28" s="100" t="s">
        <v>609</v>
      </c>
      <c r="D28" s="101">
        <v>100</v>
      </c>
      <c r="E28" s="74">
        <f t="shared" ref="E28:E45" si="3">G28*1.1</f>
        <v>3.4430000000000001</v>
      </c>
      <c r="F28" s="74">
        <f>G28*1.05</f>
        <v>3.2865000000000002</v>
      </c>
      <c r="G28" s="74">
        <v>3.13</v>
      </c>
      <c r="H28" s="135"/>
      <c r="I28" s="82">
        <v>50</v>
      </c>
      <c r="J28" s="82">
        <v>50</v>
      </c>
      <c r="K28" s="83">
        <v>35</v>
      </c>
      <c r="L28" s="84">
        <v>2</v>
      </c>
      <c r="M28" s="69" t="s">
        <v>47</v>
      </c>
      <c r="N28" s="70" t="s">
        <v>48</v>
      </c>
      <c r="O28" s="71">
        <v>5.2499999999999998E-2</v>
      </c>
      <c r="Q28" s="499"/>
    </row>
    <row r="29" spans="1:17" x14ac:dyDescent="0.25">
      <c r="A29" s="542"/>
      <c r="B29" s="480"/>
      <c r="C29" s="63" t="s">
        <v>795</v>
      </c>
      <c r="D29" s="64">
        <v>50</v>
      </c>
      <c r="E29" s="65">
        <f t="shared" si="3"/>
        <v>6.1710000000000012</v>
      </c>
      <c r="F29" s="65">
        <f>G29*1.05</f>
        <v>5.8905000000000003</v>
      </c>
      <c r="G29" s="65">
        <v>5.61</v>
      </c>
      <c r="H29" s="135"/>
      <c r="I29" s="66">
        <v>65</v>
      </c>
      <c r="J29" s="66">
        <v>65</v>
      </c>
      <c r="K29" s="67">
        <v>50</v>
      </c>
      <c r="L29" s="68">
        <v>2</v>
      </c>
      <c r="M29" s="69"/>
      <c r="N29" s="70"/>
      <c r="O29" s="71"/>
      <c r="P29" s="481"/>
      <c r="Q29" s="499"/>
    </row>
    <row r="30" spans="1:17" x14ac:dyDescent="0.25">
      <c r="A30" s="542"/>
      <c r="B30" s="321"/>
      <c r="C30" s="100" t="s">
        <v>49</v>
      </c>
      <c r="D30" s="101">
        <v>50</v>
      </c>
      <c r="E30" s="74">
        <f t="shared" si="3"/>
        <v>5.3570000000000002</v>
      </c>
      <c r="F30" s="74">
        <f t="shared" ref="F30:F38" si="4">G30*1.05</f>
        <v>5.1135000000000002</v>
      </c>
      <c r="G30" s="74">
        <v>4.87</v>
      </c>
      <c r="H30" s="135"/>
      <c r="I30" s="82">
        <v>70</v>
      </c>
      <c r="J30" s="82">
        <v>70</v>
      </c>
      <c r="K30" s="83">
        <v>40</v>
      </c>
      <c r="L30" s="84">
        <v>2</v>
      </c>
      <c r="M30" s="79" t="s">
        <v>50</v>
      </c>
      <c r="N30" s="80" t="s">
        <v>51</v>
      </c>
      <c r="O30" s="81">
        <v>0.10299999999999999</v>
      </c>
      <c r="Q30" s="499"/>
    </row>
    <row r="31" spans="1:17" x14ac:dyDescent="0.25">
      <c r="A31" s="542"/>
      <c r="B31" s="321"/>
      <c r="C31" s="63" t="s">
        <v>52</v>
      </c>
      <c r="D31" s="64">
        <v>50</v>
      </c>
      <c r="E31" s="65">
        <f t="shared" si="3"/>
        <v>7.3810000000000002</v>
      </c>
      <c r="F31" s="65">
        <f t="shared" si="4"/>
        <v>7.0455000000000005</v>
      </c>
      <c r="G31" s="65">
        <v>6.71</v>
      </c>
      <c r="H31" s="135"/>
      <c r="I31" s="66">
        <v>70</v>
      </c>
      <c r="J31" s="66">
        <v>70</v>
      </c>
      <c r="K31" s="67">
        <v>55</v>
      </c>
      <c r="L31" s="68">
        <v>2</v>
      </c>
      <c r="M31" s="69" t="s">
        <v>47</v>
      </c>
      <c r="N31" s="70" t="s">
        <v>53</v>
      </c>
      <c r="O31" s="71">
        <v>0.11550000000000001</v>
      </c>
      <c r="Q31" s="499"/>
    </row>
    <row r="32" spans="1:17" x14ac:dyDescent="0.25">
      <c r="A32" s="542"/>
      <c r="B32" s="480"/>
      <c r="C32" s="100" t="s">
        <v>793</v>
      </c>
      <c r="D32" s="101">
        <v>50</v>
      </c>
      <c r="E32" s="74">
        <f t="shared" si="3"/>
        <v>9.6910000000000007</v>
      </c>
      <c r="F32" s="74">
        <f t="shared" si="4"/>
        <v>9.2505000000000006</v>
      </c>
      <c r="G32" s="74">
        <v>8.81</v>
      </c>
      <c r="H32" s="135"/>
      <c r="I32" s="82">
        <v>85</v>
      </c>
      <c r="J32" s="82">
        <v>85</v>
      </c>
      <c r="K32" s="83">
        <v>60</v>
      </c>
      <c r="L32" s="84">
        <v>2</v>
      </c>
      <c r="M32" s="69"/>
      <c r="N32" s="70"/>
      <c r="O32" s="71"/>
      <c r="P32" s="481"/>
      <c r="Q32" s="499"/>
    </row>
    <row r="33" spans="1:18" x14ac:dyDescent="0.25">
      <c r="A33" s="542"/>
      <c r="B33" s="321"/>
      <c r="C33" s="63" t="s">
        <v>54</v>
      </c>
      <c r="D33" s="64">
        <v>50</v>
      </c>
      <c r="E33" s="65">
        <f t="shared" si="3"/>
        <v>6.8750000000000009</v>
      </c>
      <c r="F33" s="65">
        <f t="shared" si="4"/>
        <v>6.5625</v>
      </c>
      <c r="G33" s="65">
        <v>6.25</v>
      </c>
      <c r="H33" s="135"/>
      <c r="I33" s="66">
        <v>90</v>
      </c>
      <c r="J33" s="66">
        <v>90</v>
      </c>
      <c r="K33" s="67">
        <v>40</v>
      </c>
      <c r="L33" s="68">
        <v>2</v>
      </c>
      <c r="M33" s="79" t="s">
        <v>55</v>
      </c>
      <c r="N33" s="80" t="s">
        <v>48</v>
      </c>
      <c r="O33" s="81">
        <v>0.108</v>
      </c>
      <c r="Q33" s="499"/>
    </row>
    <row r="34" spans="1:18" x14ac:dyDescent="0.25">
      <c r="A34" s="542"/>
      <c r="B34" s="321"/>
      <c r="C34" s="100" t="s">
        <v>56</v>
      </c>
      <c r="D34" s="101">
        <v>50</v>
      </c>
      <c r="E34" s="74">
        <f t="shared" si="3"/>
        <v>11.374000000000001</v>
      </c>
      <c r="F34" s="74">
        <f t="shared" si="4"/>
        <v>10.857000000000001</v>
      </c>
      <c r="G34" s="74">
        <v>10.34</v>
      </c>
      <c r="H34" s="135"/>
      <c r="I34" s="82">
        <v>90</v>
      </c>
      <c r="J34" s="82">
        <v>90</v>
      </c>
      <c r="K34" s="83">
        <v>65</v>
      </c>
      <c r="L34" s="84">
        <v>2</v>
      </c>
      <c r="M34" s="69" t="s">
        <v>57</v>
      </c>
      <c r="N34" s="70" t="s">
        <v>58</v>
      </c>
      <c r="O34" s="71">
        <v>0.17550000000000002</v>
      </c>
      <c r="Q34" s="499"/>
    </row>
    <row r="35" spans="1:18" x14ac:dyDescent="0.25">
      <c r="A35" s="542"/>
      <c r="B35" s="480"/>
      <c r="C35" s="63" t="s">
        <v>794</v>
      </c>
      <c r="D35" s="64">
        <v>50</v>
      </c>
      <c r="E35" s="65">
        <f t="shared" si="3"/>
        <v>15.884</v>
      </c>
      <c r="F35" s="65">
        <f t="shared" si="4"/>
        <v>15.162000000000001</v>
      </c>
      <c r="G35" s="65">
        <v>14.44</v>
      </c>
      <c r="H35" s="135"/>
      <c r="I35" s="66">
        <v>100</v>
      </c>
      <c r="J35" s="66">
        <v>100</v>
      </c>
      <c r="K35" s="67">
        <v>85</v>
      </c>
      <c r="L35" s="68">
        <v>2</v>
      </c>
      <c r="M35" s="69"/>
      <c r="N35" s="70"/>
      <c r="O35" s="71"/>
      <c r="P35" s="481"/>
      <c r="Q35" s="499"/>
    </row>
    <row r="36" spans="1:18" x14ac:dyDescent="0.25">
      <c r="A36" s="542"/>
      <c r="B36" s="321"/>
      <c r="C36" s="100" t="s">
        <v>59</v>
      </c>
      <c r="D36" s="101">
        <v>50</v>
      </c>
      <c r="E36" s="74">
        <f t="shared" si="3"/>
        <v>12.793000000000001</v>
      </c>
      <c r="F36" s="74">
        <f t="shared" si="4"/>
        <v>12.211500000000001</v>
      </c>
      <c r="G36" s="74">
        <v>11.63</v>
      </c>
      <c r="H36" s="135"/>
      <c r="I36" s="82">
        <v>105</v>
      </c>
      <c r="J36" s="82">
        <v>105</v>
      </c>
      <c r="K36" s="83">
        <v>65</v>
      </c>
      <c r="L36" s="84">
        <v>2</v>
      </c>
      <c r="M36" s="85" t="s">
        <v>60</v>
      </c>
      <c r="N36" s="86" t="s">
        <v>61</v>
      </c>
      <c r="O36" s="87">
        <v>0.214</v>
      </c>
      <c r="Q36" s="499"/>
    </row>
    <row r="37" spans="1:18" ht="15" customHeight="1" x14ac:dyDescent="0.25">
      <c r="A37" s="542"/>
      <c r="B37" s="321"/>
      <c r="C37" s="63" t="s">
        <v>62</v>
      </c>
      <c r="D37" s="64">
        <v>25</v>
      </c>
      <c r="E37" s="65">
        <f t="shared" si="3"/>
        <v>17.512</v>
      </c>
      <c r="F37" s="65">
        <f t="shared" si="4"/>
        <v>16.716000000000001</v>
      </c>
      <c r="G37" s="65">
        <v>15.92</v>
      </c>
      <c r="H37" s="135"/>
      <c r="I37" s="66">
        <v>105</v>
      </c>
      <c r="J37" s="66">
        <v>105</v>
      </c>
      <c r="K37" s="67">
        <v>90</v>
      </c>
      <c r="L37" s="68">
        <v>2</v>
      </c>
      <c r="M37" s="69" t="s">
        <v>63</v>
      </c>
      <c r="N37" s="70" t="s">
        <v>64</v>
      </c>
      <c r="O37" s="71">
        <v>0.28350000000000003</v>
      </c>
      <c r="Q37" s="499"/>
    </row>
    <row r="38" spans="1:18" ht="15" customHeight="1" x14ac:dyDescent="0.25">
      <c r="A38" s="542"/>
      <c r="B38" s="321"/>
      <c r="C38" s="100" t="s">
        <v>71</v>
      </c>
      <c r="D38" s="101">
        <v>25</v>
      </c>
      <c r="E38" s="74">
        <f t="shared" si="3"/>
        <v>25.322000000000003</v>
      </c>
      <c r="F38" s="74">
        <f t="shared" si="4"/>
        <v>24.170999999999999</v>
      </c>
      <c r="G38" s="74">
        <v>23.02</v>
      </c>
      <c r="H38" s="135"/>
      <c r="I38" s="82">
        <v>130</v>
      </c>
      <c r="J38" s="82">
        <v>130</v>
      </c>
      <c r="K38" s="83">
        <v>100</v>
      </c>
      <c r="L38" s="84">
        <v>2</v>
      </c>
      <c r="M38" s="88" t="s">
        <v>66</v>
      </c>
      <c r="N38" s="86" t="s">
        <v>67</v>
      </c>
      <c r="O38" s="87">
        <v>0.35699999999999998</v>
      </c>
      <c r="Q38" s="499"/>
    </row>
    <row r="39" spans="1:18" x14ac:dyDescent="0.25">
      <c r="A39" s="542"/>
      <c r="B39" s="321"/>
      <c r="C39" s="353" t="s">
        <v>68</v>
      </c>
      <c r="D39" s="354"/>
      <c r="E39" s="74"/>
      <c r="F39" s="354"/>
      <c r="G39" s="354"/>
      <c r="H39" s="321"/>
      <c r="I39" s="355"/>
      <c r="J39" s="356"/>
      <c r="K39" s="356"/>
      <c r="L39" s="356"/>
      <c r="M39" s="356"/>
      <c r="N39" s="356"/>
      <c r="O39" s="356"/>
      <c r="Q39" s="499"/>
    </row>
    <row r="40" spans="1:18" x14ac:dyDescent="0.25">
      <c r="A40" s="542"/>
      <c r="B40" s="321"/>
      <c r="C40" s="63" t="s">
        <v>69</v>
      </c>
      <c r="D40" s="64">
        <v>50</v>
      </c>
      <c r="E40" s="65">
        <f t="shared" si="3"/>
        <v>8.2060000000000013</v>
      </c>
      <c r="F40" s="65">
        <f t="shared" ref="F40:F45" si="5">G40*1.05</f>
        <v>7.8330000000000002</v>
      </c>
      <c r="G40" s="65">
        <v>7.46</v>
      </c>
      <c r="H40" s="321"/>
      <c r="I40" s="89">
        <v>70</v>
      </c>
      <c r="J40" s="64">
        <v>70</v>
      </c>
      <c r="K40" s="90">
        <v>40</v>
      </c>
      <c r="L40" s="91">
        <v>2.5</v>
      </c>
      <c r="M40" s="92" t="s">
        <v>50</v>
      </c>
      <c r="N40" s="93" t="s">
        <v>51</v>
      </c>
      <c r="O40" s="94">
        <v>0.09</v>
      </c>
      <c r="Q40" s="499"/>
    </row>
    <row r="41" spans="1:18" x14ac:dyDescent="0.25">
      <c r="A41" s="542"/>
      <c r="B41" s="321"/>
      <c r="C41" s="100" t="s">
        <v>52</v>
      </c>
      <c r="D41" s="101">
        <v>50</v>
      </c>
      <c r="E41" s="74">
        <f t="shared" si="3"/>
        <v>11.297000000000001</v>
      </c>
      <c r="F41" s="74">
        <f t="shared" si="5"/>
        <v>10.7835</v>
      </c>
      <c r="G41" s="74">
        <v>10.27</v>
      </c>
      <c r="H41" s="61"/>
      <c r="I41" s="95">
        <v>70</v>
      </c>
      <c r="J41" s="73">
        <v>70</v>
      </c>
      <c r="K41" s="96">
        <v>55</v>
      </c>
      <c r="L41" s="97">
        <v>2.5</v>
      </c>
      <c r="M41" s="98" t="s">
        <v>47</v>
      </c>
      <c r="N41" s="98" t="s">
        <v>53</v>
      </c>
      <c r="O41" s="99">
        <v>0.15</v>
      </c>
      <c r="Q41" s="499"/>
    </row>
    <row r="42" spans="1:18" ht="15" customHeight="1" x14ac:dyDescent="0.25">
      <c r="A42" s="542"/>
      <c r="B42" s="321"/>
      <c r="C42" s="63" t="s">
        <v>56</v>
      </c>
      <c r="D42" s="64">
        <v>50</v>
      </c>
      <c r="E42" s="65">
        <f t="shared" si="3"/>
        <v>16.698</v>
      </c>
      <c r="F42" s="65">
        <f t="shared" si="5"/>
        <v>15.939</v>
      </c>
      <c r="G42" s="65">
        <v>15.18</v>
      </c>
      <c r="H42" s="61"/>
      <c r="I42" s="89">
        <v>90</v>
      </c>
      <c r="J42" s="64">
        <v>90</v>
      </c>
      <c r="K42" s="90">
        <v>65</v>
      </c>
      <c r="L42" s="91">
        <v>2.5</v>
      </c>
      <c r="M42" s="92" t="s">
        <v>57</v>
      </c>
      <c r="N42" s="92" t="s">
        <v>58</v>
      </c>
      <c r="O42" s="94">
        <v>0.22</v>
      </c>
      <c r="Q42" s="499"/>
    </row>
    <row r="43" spans="1:18" ht="15" customHeight="1" x14ac:dyDescent="0.25">
      <c r="A43" s="542"/>
      <c r="B43" s="321"/>
      <c r="C43" s="100" t="s">
        <v>59</v>
      </c>
      <c r="D43" s="101">
        <v>50</v>
      </c>
      <c r="E43" s="74">
        <f t="shared" si="3"/>
        <v>19.547000000000001</v>
      </c>
      <c r="F43" s="74">
        <f t="shared" si="5"/>
        <v>18.6585</v>
      </c>
      <c r="G43" s="74">
        <v>17.77</v>
      </c>
      <c r="H43" s="61"/>
      <c r="I43" s="102">
        <v>90</v>
      </c>
      <c r="J43" s="101">
        <v>90</v>
      </c>
      <c r="K43" s="103">
        <v>65</v>
      </c>
      <c r="L43" s="104">
        <v>2.5</v>
      </c>
      <c r="M43" s="105" t="s">
        <v>60</v>
      </c>
      <c r="N43" s="105" t="s">
        <v>61</v>
      </c>
      <c r="O43" s="106">
        <v>0.31</v>
      </c>
      <c r="Q43" s="499"/>
    </row>
    <row r="44" spans="1:18" ht="15" customHeight="1" x14ac:dyDescent="0.25">
      <c r="A44" s="542"/>
      <c r="B44" s="321"/>
      <c r="C44" s="107" t="s">
        <v>70</v>
      </c>
      <c r="D44" s="108">
        <v>25</v>
      </c>
      <c r="E44" s="65">
        <f t="shared" si="3"/>
        <v>26.059000000000005</v>
      </c>
      <c r="F44" s="65">
        <f t="shared" si="5"/>
        <v>24.874500000000001</v>
      </c>
      <c r="G44" s="109">
        <v>23.69</v>
      </c>
      <c r="H44" s="61"/>
      <c r="I44" s="110">
        <v>105</v>
      </c>
      <c r="J44" s="108">
        <v>105</v>
      </c>
      <c r="K44" s="111">
        <v>90</v>
      </c>
      <c r="L44" s="112">
        <v>2.5</v>
      </c>
      <c r="M44" s="113" t="s">
        <v>63</v>
      </c>
      <c r="N44" s="113" t="s">
        <v>64</v>
      </c>
      <c r="O44" s="114">
        <v>0.37</v>
      </c>
      <c r="Q44" s="499"/>
    </row>
    <row r="45" spans="1:18" ht="15" customHeight="1" x14ac:dyDescent="0.25">
      <c r="A45" s="317"/>
      <c r="B45" s="321"/>
      <c r="C45" s="100" t="s">
        <v>71</v>
      </c>
      <c r="D45" s="101">
        <v>25</v>
      </c>
      <c r="E45" s="74">
        <f t="shared" si="3"/>
        <v>38.148000000000003</v>
      </c>
      <c r="F45" s="74">
        <f t="shared" si="5"/>
        <v>36.414000000000001</v>
      </c>
      <c r="G45" s="74">
        <v>34.68</v>
      </c>
      <c r="H45" s="61"/>
      <c r="I45" s="102">
        <v>130</v>
      </c>
      <c r="J45" s="101">
        <v>130</v>
      </c>
      <c r="K45" s="103">
        <v>100</v>
      </c>
      <c r="L45" s="104">
        <v>2.5</v>
      </c>
      <c r="M45" s="115" t="s">
        <v>63</v>
      </c>
      <c r="N45" s="115" t="s">
        <v>64</v>
      </c>
      <c r="O45" s="116">
        <v>0.37</v>
      </c>
      <c r="Q45" s="499"/>
    </row>
    <row r="46" spans="1:18" ht="7.5" customHeight="1" x14ac:dyDescent="0.25">
      <c r="H46" s="321"/>
      <c r="Q46" s="499"/>
    </row>
    <row r="47" spans="1:18" ht="18" customHeight="1" x14ac:dyDescent="0.3">
      <c r="A47" s="57" t="s">
        <v>72</v>
      </c>
      <c r="B47" s="57"/>
      <c r="Q47" s="499"/>
    </row>
    <row r="48" spans="1:18" s="59" customFormat="1" ht="26.25" customHeight="1" x14ac:dyDescent="0.25">
      <c r="A48" s="542"/>
      <c r="B48" s="321"/>
      <c r="C48" s="546" t="s">
        <v>36</v>
      </c>
      <c r="D48" s="544" t="s">
        <v>37</v>
      </c>
      <c r="E48" s="58" t="s">
        <v>787</v>
      </c>
      <c r="F48" s="58" t="s">
        <v>788</v>
      </c>
      <c r="G48" s="58" t="s">
        <v>789</v>
      </c>
      <c r="H48" s="321"/>
      <c r="I48" s="547" t="s">
        <v>38</v>
      </c>
      <c r="J48" s="547" t="s">
        <v>39</v>
      </c>
      <c r="K48" s="555" t="s">
        <v>40</v>
      </c>
      <c r="L48" s="557" t="s">
        <v>41</v>
      </c>
      <c r="M48" s="547" t="s">
        <v>42</v>
      </c>
      <c r="N48" s="547" t="s">
        <v>43</v>
      </c>
      <c r="O48" s="559" t="s">
        <v>44</v>
      </c>
      <c r="P48" s="457"/>
      <c r="Q48" s="499"/>
      <c r="R48" s="498"/>
    </row>
    <row r="49" spans="1:17" ht="18" customHeight="1" x14ac:dyDescent="0.25">
      <c r="A49" s="542"/>
      <c r="B49" s="321"/>
      <c r="C49" s="546"/>
      <c r="D49" s="545"/>
      <c r="E49" s="60" t="s">
        <v>45</v>
      </c>
      <c r="F49" s="60" t="s">
        <v>45</v>
      </c>
      <c r="G49" s="60" t="s">
        <v>45</v>
      </c>
      <c r="H49" s="61"/>
      <c r="I49" s="548"/>
      <c r="J49" s="548"/>
      <c r="K49" s="556"/>
      <c r="L49" s="558"/>
      <c r="M49" s="548"/>
      <c r="N49" s="548"/>
      <c r="O49" s="560"/>
      <c r="P49" s="62"/>
      <c r="Q49" s="499"/>
    </row>
    <row r="50" spans="1:17" ht="15" customHeight="1" x14ac:dyDescent="0.25">
      <c r="A50" s="542"/>
      <c r="B50" s="321"/>
      <c r="C50" s="352" t="s">
        <v>46</v>
      </c>
      <c r="D50" s="352"/>
      <c r="E50" s="352"/>
      <c r="F50" s="352"/>
      <c r="G50" s="352"/>
      <c r="H50" s="352"/>
      <c r="I50" s="352"/>
      <c r="J50" s="352"/>
      <c r="K50" s="352"/>
      <c r="L50" s="352"/>
      <c r="M50" s="352"/>
      <c r="N50" s="352"/>
      <c r="O50" s="352"/>
      <c r="P50" s="62"/>
      <c r="Q50" s="499"/>
    </row>
    <row r="51" spans="1:17" ht="15" customHeight="1" x14ac:dyDescent="0.25">
      <c r="A51" s="542"/>
      <c r="B51" s="372"/>
      <c r="C51" s="100" t="s">
        <v>803</v>
      </c>
      <c r="D51" s="448">
        <v>100</v>
      </c>
      <c r="E51" s="74">
        <f>G51*1.1</f>
        <v>2.2989999999999999</v>
      </c>
      <c r="F51" s="74">
        <f t="shared" ref="F51" si="6">G51*1.05</f>
        <v>2.1945000000000001</v>
      </c>
      <c r="G51" s="74">
        <v>2.09</v>
      </c>
      <c r="H51" s="352"/>
      <c r="I51" s="76">
        <v>45</v>
      </c>
      <c r="J51" s="76">
        <v>45</v>
      </c>
      <c r="K51" s="77">
        <v>30</v>
      </c>
      <c r="L51" s="78">
        <v>1.5</v>
      </c>
      <c r="M51" s="352"/>
      <c r="N51" s="352"/>
      <c r="O51" s="352"/>
      <c r="P51" s="62"/>
      <c r="Q51" s="499"/>
    </row>
    <row r="52" spans="1:17" ht="15" customHeight="1" x14ac:dyDescent="0.25">
      <c r="A52" s="542"/>
      <c r="B52" s="321"/>
      <c r="C52" s="63" t="s">
        <v>804</v>
      </c>
      <c r="D52" s="64">
        <v>100</v>
      </c>
      <c r="E52" s="65">
        <f t="shared" ref="E52:E61" si="7">G52*1.1</f>
        <v>3.0140000000000007</v>
      </c>
      <c r="F52" s="65">
        <f>G52*1.05</f>
        <v>2.8770000000000002</v>
      </c>
      <c r="G52" s="65">
        <v>2.74</v>
      </c>
      <c r="H52" s="61"/>
      <c r="I52" s="66">
        <v>50</v>
      </c>
      <c r="J52" s="66">
        <v>50</v>
      </c>
      <c r="K52" s="67">
        <v>35</v>
      </c>
      <c r="L52" s="68">
        <v>1.5</v>
      </c>
      <c r="M52" s="69" t="s">
        <v>47</v>
      </c>
      <c r="N52" s="70" t="s">
        <v>48</v>
      </c>
      <c r="O52" s="71"/>
      <c r="P52" s="62"/>
      <c r="Q52" s="499"/>
    </row>
    <row r="53" spans="1:17" ht="15" customHeight="1" x14ac:dyDescent="0.25">
      <c r="A53" s="542"/>
      <c r="B53" s="480"/>
      <c r="C53" s="100" t="s">
        <v>805</v>
      </c>
      <c r="D53" s="101">
        <v>50</v>
      </c>
      <c r="E53" s="74">
        <f t="shared" si="7"/>
        <v>5.3020000000000005</v>
      </c>
      <c r="F53" s="74">
        <f>G53*1.05</f>
        <v>5.0610000000000008</v>
      </c>
      <c r="G53" s="74">
        <v>4.82</v>
      </c>
      <c r="H53" s="135"/>
      <c r="I53" s="82">
        <v>60</v>
      </c>
      <c r="J53" s="82">
        <v>60</v>
      </c>
      <c r="K53" s="83">
        <v>50</v>
      </c>
      <c r="L53" s="84">
        <v>1.5</v>
      </c>
      <c r="M53" s="69"/>
      <c r="N53" s="70"/>
      <c r="O53" s="71"/>
      <c r="P53" s="62"/>
      <c r="Q53" s="499"/>
    </row>
    <row r="54" spans="1:17" ht="15" customHeight="1" x14ac:dyDescent="0.25">
      <c r="A54" s="542"/>
      <c r="B54" s="321"/>
      <c r="C54" s="63" t="s">
        <v>806</v>
      </c>
      <c r="D54" s="64">
        <v>50</v>
      </c>
      <c r="E54" s="65">
        <f t="shared" si="7"/>
        <v>4.4219999999999997</v>
      </c>
      <c r="F54" s="65">
        <f t="shared" ref="F54:F61" si="8">G54*1.05</f>
        <v>4.2210000000000001</v>
      </c>
      <c r="G54" s="65">
        <v>4.0199999999999996</v>
      </c>
      <c r="H54" s="61"/>
      <c r="I54" s="66">
        <v>70</v>
      </c>
      <c r="J54" s="66">
        <v>70</v>
      </c>
      <c r="K54" s="67">
        <v>40</v>
      </c>
      <c r="L54" s="68">
        <v>1.5</v>
      </c>
      <c r="M54" s="79" t="s">
        <v>50</v>
      </c>
      <c r="N54" s="80" t="s">
        <v>51</v>
      </c>
      <c r="O54" s="81"/>
      <c r="P54" s="62"/>
      <c r="Q54" s="499"/>
    </row>
    <row r="55" spans="1:17" ht="15" customHeight="1" x14ac:dyDescent="0.25">
      <c r="A55" s="542"/>
      <c r="B55" s="321"/>
      <c r="C55" s="100" t="s">
        <v>73</v>
      </c>
      <c r="D55" s="101">
        <v>50</v>
      </c>
      <c r="E55" s="74">
        <f t="shared" si="7"/>
        <v>6.3360000000000003</v>
      </c>
      <c r="F55" s="74">
        <f t="shared" si="8"/>
        <v>6.048</v>
      </c>
      <c r="G55" s="74">
        <v>5.76</v>
      </c>
      <c r="H55" s="135"/>
      <c r="I55" s="82">
        <v>70</v>
      </c>
      <c r="J55" s="82">
        <v>70</v>
      </c>
      <c r="K55" s="83">
        <v>55</v>
      </c>
      <c r="L55" s="84">
        <v>1.5</v>
      </c>
      <c r="M55" s="69" t="s">
        <v>47</v>
      </c>
      <c r="N55" s="70" t="s">
        <v>53</v>
      </c>
      <c r="O55" s="71"/>
      <c r="P55" s="62"/>
      <c r="Q55" s="499"/>
    </row>
    <row r="56" spans="1:17" ht="15" customHeight="1" x14ac:dyDescent="0.25">
      <c r="A56" s="542"/>
      <c r="B56" s="480"/>
      <c r="C56" s="63" t="s">
        <v>807</v>
      </c>
      <c r="D56" s="64">
        <v>50</v>
      </c>
      <c r="E56" s="65">
        <f t="shared" si="7"/>
        <v>8.261000000000001</v>
      </c>
      <c r="F56" s="65">
        <f t="shared" si="8"/>
        <v>7.8855000000000004</v>
      </c>
      <c r="G56" s="65">
        <v>7.51</v>
      </c>
      <c r="H56" s="135"/>
      <c r="I56" s="66">
        <v>85</v>
      </c>
      <c r="J56" s="66">
        <v>85</v>
      </c>
      <c r="K56" s="67">
        <v>60</v>
      </c>
      <c r="L56" s="68">
        <v>1.5</v>
      </c>
      <c r="M56" s="69"/>
      <c r="N56" s="70"/>
      <c r="O56" s="71"/>
      <c r="P56" s="62"/>
      <c r="Q56" s="499"/>
    </row>
    <row r="57" spans="1:17" ht="15" customHeight="1" x14ac:dyDescent="0.25">
      <c r="A57" s="542"/>
      <c r="B57" s="321"/>
      <c r="C57" s="100" t="s">
        <v>808</v>
      </c>
      <c r="D57" s="101">
        <v>50</v>
      </c>
      <c r="E57" s="74">
        <f t="shared" si="7"/>
        <v>5.6870000000000003</v>
      </c>
      <c r="F57" s="74">
        <f t="shared" si="8"/>
        <v>5.4285000000000005</v>
      </c>
      <c r="G57" s="74">
        <v>5.17</v>
      </c>
      <c r="H57" s="135"/>
      <c r="I57" s="82">
        <v>90</v>
      </c>
      <c r="J57" s="82">
        <v>90</v>
      </c>
      <c r="K57" s="83">
        <v>40</v>
      </c>
      <c r="L57" s="84">
        <v>1.5</v>
      </c>
      <c r="M57" s="79" t="s">
        <v>55</v>
      </c>
      <c r="N57" s="80" t="s">
        <v>48</v>
      </c>
      <c r="O57" s="81"/>
      <c r="P57" s="62"/>
      <c r="Q57" s="499"/>
    </row>
    <row r="58" spans="1:17" ht="15" customHeight="1" x14ac:dyDescent="0.25">
      <c r="A58" s="542"/>
      <c r="B58" s="321"/>
      <c r="C58" s="63" t="s">
        <v>809</v>
      </c>
      <c r="D58" s="64">
        <v>50</v>
      </c>
      <c r="E58" s="65">
        <f t="shared" si="7"/>
        <v>9.2070000000000007</v>
      </c>
      <c r="F58" s="65">
        <f t="shared" si="8"/>
        <v>8.7884999999999991</v>
      </c>
      <c r="G58" s="65">
        <v>8.3699999999999992</v>
      </c>
      <c r="H58" s="135"/>
      <c r="I58" s="66">
        <v>90</v>
      </c>
      <c r="J58" s="66">
        <v>90</v>
      </c>
      <c r="K58" s="67">
        <v>65</v>
      </c>
      <c r="L58" s="68">
        <v>1.5</v>
      </c>
      <c r="M58" s="69" t="s">
        <v>57</v>
      </c>
      <c r="N58" s="70" t="s">
        <v>58</v>
      </c>
      <c r="O58" s="71"/>
      <c r="P58" s="62"/>
      <c r="Q58" s="499"/>
    </row>
    <row r="59" spans="1:17" ht="15" customHeight="1" x14ac:dyDescent="0.25">
      <c r="A59" s="542"/>
      <c r="B59" s="480"/>
      <c r="C59" s="100" t="s">
        <v>810</v>
      </c>
      <c r="D59" s="101">
        <v>50</v>
      </c>
      <c r="E59" s="74">
        <f t="shared" si="7"/>
        <v>13.684000000000001</v>
      </c>
      <c r="F59" s="74">
        <f t="shared" si="8"/>
        <v>13.061999999999999</v>
      </c>
      <c r="G59" s="74">
        <v>12.44</v>
      </c>
      <c r="H59" s="135"/>
      <c r="I59" s="82">
        <v>100</v>
      </c>
      <c r="J59" s="82">
        <v>100</v>
      </c>
      <c r="K59" s="83">
        <v>85</v>
      </c>
      <c r="L59" s="84">
        <v>1.5</v>
      </c>
      <c r="M59" s="69"/>
      <c r="N59" s="70"/>
      <c r="O59" s="71"/>
      <c r="P59" s="62"/>
      <c r="Q59" s="499"/>
    </row>
    <row r="60" spans="1:17" ht="15" customHeight="1" x14ac:dyDescent="0.25">
      <c r="A60" s="542"/>
      <c r="B60" s="321"/>
      <c r="C60" s="63" t="s">
        <v>74</v>
      </c>
      <c r="D60" s="64">
        <v>50</v>
      </c>
      <c r="E60" s="65">
        <f t="shared" si="7"/>
        <v>10.791000000000002</v>
      </c>
      <c r="F60" s="65">
        <f t="shared" si="8"/>
        <v>10.300500000000001</v>
      </c>
      <c r="G60" s="65">
        <v>9.81</v>
      </c>
      <c r="H60" s="135"/>
      <c r="I60" s="66">
        <v>105</v>
      </c>
      <c r="J60" s="66">
        <v>105</v>
      </c>
      <c r="K60" s="67">
        <v>65</v>
      </c>
      <c r="L60" s="68">
        <v>1.5</v>
      </c>
      <c r="M60" s="85" t="s">
        <v>60</v>
      </c>
      <c r="N60" s="86" t="s">
        <v>61</v>
      </c>
      <c r="O60" s="87"/>
      <c r="P60" s="62"/>
      <c r="Q60" s="499"/>
    </row>
    <row r="61" spans="1:17" ht="15" customHeight="1" x14ac:dyDescent="0.25">
      <c r="A61" s="542"/>
      <c r="B61" s="321"/>
      <c r="C61" s="100" t="s">
        <v>75</v>
      </c>
      <c r="D61" s="101">
        <v>25</v>
      </c>
      <c r="E61" s="74">
        <f t="shared" si="7"/>
        <v>14.938000000000001</v>
      </c>
      <c r="F61" s="74">
        <f t="shared" si="8"/>
        <v>14.259</v>
      </c>
      <c r="G61" s="74">
        <v>13.58</v>
      </c>
      <c r="H61" s="135"/>
      <c r="I61" s="82">
        <v>105</v>
      </c>
      <c r="J61" s="82">
        <v>105</v>
      </c>
      <c r="K61" s="83">
        <v>90</v>
      </c>
      <c r="L61" s="84">
        <v>1.5</v>
      </c>
      <c r="M61" s="69" t="s">
        <v>63</v>
      </c>
      <c r="N61" s="70" t="s">
        <v>64</v>
      </c>
      <c r="O61" s="71"/>
      <c r="P61" s="62"/>
      <c r="Q61" s="499"/>
    </row>
    <row r="62" spans="1:17" x14ac:dyDescent="0.25">
      <c r="A62" s="542"/>
      <c r="B62" s="321"/>
      <c r="C62" s="482" t="s">
        <v>65</v>
      </c>
      <c r="D62" s="482"/>
      <c r="E62" s="74"/>
      <c r="F62" s="482"/>
      <c r="G62" s="482"/>
      <c r="H62" s="482"/>
      <c r="I62" s="482"/>
      <c r="J62" s="482"/>
      <c r="K62" s="482"/>
      <c r="L62" s="482"/>
      <c r="M62" s="355"/>
      <c r="N62" s="355"/>
      <c r="O62" s="355"/>
      <c r="Q62" s="499"/>
    </row>
    <row r="63" spans="1:17" x14ac:dyDescent="0.25">
      <c r="A63" s="542"/>
      <c r="B63" s="372"/>
      <c r="C63" s="63" t="s">
        <v>803</v>
      </c>
      <c r="D63" s="483">
        <v>100</v>
      </c>
      <c r="E63" s="65">
        <f>G63*1.1</f>
        <v>2.6840000000000002</v>
      </c>
      <c r="F63" s="65">
        <f t="shared" ref="F63" si="9">G63*1.05</f>
        <v>2.5619999999999998</v>
      </c>
      <c r="G63" s="65">
        <v>2.44</v>
      </c>
      <c r="H63" s="482"/>
      <c r="I63" s="66">
        <v>45</v>
      </c>
      <c r="J63" s="66">
        <v>45</v>
      </c>
      <c r="K63" s="67">
        <v>30</v>
      </c>
      <c r="L63" s="68">
        <v>2</v>
      </c>
      <c r="M63" s="355"/>
      <c r="N63" s="355"/>
      <c r="O63" s="355"/>
      <c r="Q63" s="499"/>
    </row>
    <row r="64" spans="1:17" x14ac:dyDescent="0.25">
      <c r="A64" s="542"/>
      <c r="B64" s="321"/>
      <c r="C64" s="100" t="s">
        <v>804</v>
      </c>
      <c r="D64" s="101">
        <v>100</v>
      </c>
      <c r="E64" s="74">
        <f t="shared" ref="E64:E74" si="10">G64*1.1</f>
        <v>3.4100000000000006</v>
      </c>
      <c r="F64" s="74">
        <f>G64*1.05</f>
        <v>3.2550000000000003</v>
      </c>
      <c r="G64" s="74">
        <v>3.1</v>
      </c>
      <c r="H64" s="135"/>
      <c r="I64" s="82">
        <v>50</v>
      </c>
      <c r="J64" s="82">
        <v>50</v>
      </c>
      <c r="K64" s="83">
        <v>35</v>
      </c>
      <c r="L64" s="84">
        <v>2</v>
      </c>
      <c r="M64" s="69" t="s">
        <v>47</v>
      </c>
      <c r="N64" s="70" t="s">
        <v>48</v>
      </c>
      <c r="O64" s="71">
        <v>5.2999999999999999E-2</v>
      </c>
      <c r="Q64" s="499"/>
    </row>
    <row r="65" spans="1:17" x14ac:dyDescent="0.25">
      <c r="A65" s="542"/>
      <c r="B65" s="480"/>
      <c r="C65" s="63" t="s">
        <v>805</v>
      </c>
      <c r="D65" s="64">
        <v>50</v>
      </c>
      <c r="E65" s="65">
        <f t="shared" si="10"/>
        <v>6.1050000000000004</v>
      </c>
      <c r="F65" s="65">
        <f>G65*1.05</f>
        <v>5.8274999999999997</v>
      </c>
      <c r="G65" s="65">
        <v>5.55</v>
      </c>
      <c r="H65" s="135"/>
      <c r="I65" s="66">
        <v>65</v>
      </c>
      <c r="J65" s="66">
        <v>65</v>
      </c>
      <c r="K65" s="67">
        <v>50</v>
      </c>
      <c r="L65" s="68">
        <v>2</v>
      </c>
      <c r="M65" s="69"/>
      <c r="N65" s="70"/>
      <c r="O65" s="71"/>
      <c r="P65" s="481"/>
      <c r="Q65" s="499"/>
    </row>
    <row r="66" spans="1:17" x14ac:dyDescent="0.25">
      <c r="A66" s="542"/>
      <c r="B66" s="321"/>
      <c r="C66" s="100" t="s">
        <v>806</v>
      </c>
      <c r="D66" s="101">
        <v>50</v>
      </c>
      <c r="E66" s="74">
        <f t="shared" si="10"/>
        <v>5.3020000000000005</v>
      </c>
      <c r="F66" s="74">
        <f t="shared" ref="F66:F74" si="11">G66*1.05</f>
        <v>5.0610000000000008</v>
      </c>
      <c r="G66" s="74">
        <v>4.82</v>
      </c>
      <c r="H66" s="135"/>
      <c r="I66" s="82">
        <v>70</v>
      </c>
      <c r="J66" s="82">
        <v>70</v>
      </c>
      <c r="K66" s="83">
        <v>40</v>
      </c>
      <c r="L66" s="84">
        <v>2</v>
      </c>
      <c r="M66" s="79" t="s">
        <v>50</v>
      </c>
      <c r="N66" s="80" t="s">
        <v>51</v>
      </c>
      <c r="O66" s="81">
        <v>0.10299999999999999</v>
      </c>
      <c r="Q66" s="499"/>
    </row>
    <row r="67" spans="1:17" x14ac:dyDescent="0.25">
      <c r="A67" s="542"/>
      <c r="B67" s="321"/>
      <c r="C67" s="63" t="s">
        <v>73</v>
      </c>
      <c r="D67" s="64">
        <v>50</v>
      </c>
      <c r="E67" s="65">
        <f t="shared" si="10"/>
        <v>7.3040000000000003</v>
      </c>
      <c r="F67" s="65">
        <f t="shared" si="11"/>
        <v>6.9719999999999995</v>
      </c>
      <c r="G67" s="65">
        <v>6.64</v>
      </c>
      <c r="H67" s="135"/>
      <c r="I67" s="66">
        <v>70</v>
      </c>
      <c r="J67" s="66">
        <v>70</v>
      </c>
      <c r="K67" s="67">
        <v>55</v>
      </c>
      <c r="L67" s="68">
        <v>2</v>
      </c>
      <c r="M67" s="69" t="s">
        <v>47</v>
      </c>
      <c r="N67" s="70" t="s">
        <v>53</v>
      </c>
      <c r="O67" s="71">
        <v>0.11550000000000001</v>
      </c>
      <c r="Q67" s="499"/>
    </row>
    <row r="68" spans="1:17" x14ac:dyDescent="0.25">
      <c r="A68" s="542"/>
      <c r="B68" s="480"/>
      <c r="C68" s="100" t="s">
        <v>807</v>
      </c>
      <c r="D68" s="101">
        <v>50</v>
      </c>
      <c r="E68" s="74">
        <f t="shared" si="10"/>
        <v>9.6030000000000015</v>
      </c>
      <c r="F68" s="74">
        <f t="shared" si="11"/>
        <v>9.166500000000001</v>
      </c>
      <c r="G68" s="74">
        <v>8.73</v>
      </c>
      <c r="H68" s="135"/>
      <c r="I68" s="82">
        <v>85</v>
      </c>
      <c r="J68" s="82">
        <v>85</v>
      </c>
      <c r="K68" s="83">
        <v>60</v>
      </c>
      <c r="L68" s="84">
        <v>2</v>
      </c>
      <c r="M68" s="69"/>
      <c r="N68" s="70"/>
      <c r="O68" s="71"/>
      <c r="P68" s="481"/>
      <c r="Q68" s="499"/>
    </row>
    <row r="69" spans="1:17" x14ac:dyDescent="0.25">
      <c r="A69" s="542"/>
      <c r="B69" s="321"/>
      <c r="C69" s="63" t="s">
        <v>808</v>
      </c>
      <c r="D69" s="64">
        <v>50</v>
      </c>
      <c r="E69" s="65">
        <f t="shared" si="10"/>
        <v>6.8200000000000012</v>
      </c>
      <c r="F69" s="65">
        <f t="shared" si="11"/>
        <v>6.5100000000000007</v>
      </c>
      <c r="G69" s="65">
        <v>6.2</v>
      </c>
      <c r="H69" s="135"/>
      <c r="I69" s="66">
        <v>90</v>
      </c>
      <c r="J69" s="66">
        <v>90</v>
      </c>
      <c r="K69" s="67">
        <v>40</v>
      </c>
      <c r="L69" s="68">
        <v>2</v>
      </c>
      <c r="M69" s="79" t="s">
        <v>55</v>
      </c>
      <c r="N69" s="80" t="s">
        <v>48</v>
      </c>
      <c r="O69" s="81">
        <v>0.108</v>
      </c>
      <c r="Q69" s="499"/>
    </row>
    <row r="70" spans="1:17" x14ac:dyDescent="0.25">
      <c r="A70" s="542"/>
      <c r="B70" s="321"/>
      <c r="C70" s="100" t="s">
        <v>809</v>
      </c>
      <c r="D70" s="101">
        <v>50</v>
      </c>
      <c r="E70" s="74">
        <f t="shared" si="10"/>
        <v>11.275</v>
      </c>
      <c r="F70" s="74">
        <f t="shared" si="11"/>
        <v>10.762500000000001</v>
      </c>
      <c r="G70" s="74">
        <v>10.25</v>
      </c>
      <c r="H70" s="135"/>
      <c r="I70" s="82">
        <v>90</v>
      </c>
      <c r="J70" s="82">
        <v>90</v>
      </c>
      <c r="K70" s="83">
        <v>65</v>
      </c>
      <c r="L70" s="84">
        <v>2</v>
      </c>
      <c r="M70" s="69" t="s">
        <v>57</v>
      </c>
      <c r="N70" s="70" t="s">
        <v>58</v>
      </c>
      <c r="O70" s="71">
        <v>0.17550000000000002</v>
      </c>
      <c r="Q70" s="499"/>
    </row>
    <row r="71" spans="1:17" x14ac:dyDescent="0.25">
      <c r="A71" s="542"/>
      <c r="B71" s="480"/>
      <c r="C71" s="63" t="s">
        <v>810</v>
      </c>
      <c r="D71" s="64">
        <v>50</v>
      </c>
      <c r="E71" s="65">
        <f t="shared" si="10"/>
        <v>15.719000000000001</v>
      </c>
      <c r="F71" s="65">
        <f t="shared" si="11"/>
        <v>15.0045</v>
      </c>
      <c r="G71" s="65">
        <v>14.29</v>
      </c>
      <c r="H71" s="135"/>
      <c r="I71" s="66">
        <v>100</v>
      </c>
      <c r="J71" s="66">
        <v>100</v>
      </c>
      <c r="K71" s="67">
        <v>85</v>
      </c>
      <c r="L71" s="68">
        <v>2</v>
      </c>
      <c r="M71" s="69"/>
      <c r="N71" s="70"/>
      <c r="O71" s="71"/>
      <c r="P71" s="481"/>
      <c r="Q71" s="499"/>
    </row>
    <row r="72" spans="1:17" x14ac:dyDescent="0.25">
      <c r="A72" s="542"/>
      <c r="B72" s="321"/>
      <c r="C72" s="100" t="s">
        <v>74</v>
      </c>
      <c r="D72" s="101">
        <v>50</v>
      </c>
      <c r="E72" s="74">
        <f t="shared" si="10"/>
        <v>12.661000000000001</v>
      </c>
      <c r="F72" s="74">
        <f t="shared" si="11"/>
        <v>12.0855</v>
      </c>
      <c r="G72" s="74">
        <v>11.51</v>
      </c>
      <c r="H72" s="135"/>
      <c r="I72" s="82">
        <v>105</v>
      </c>
      <c r="J72" s="82">
        <v>105</v>
      </c>
      <c r="K72" s="83">
        <v>65</v>
      </c>
      <c r="L72" s="84">
        <v>2</v>
      </c>
      <c r="M72" s="85" t="s">
        <v>60</v>
      </c>
      <c r="N72" s="86" t="s">
        <v>61</v>
      </c>
      <c r="O72" s="87">
        <v>0.214</v>
      </c>
      <c r="Q72" s="499"/>
    </row>
    <row r="73" spans="1:17" x14ac:dyDescent="0.25">
      <c r="A73" s="542"/>
      <c r="B73" s="321"/>
      <c r="C73" s="63" t="s">
        <v>75</v>
      </c>
      <c r="D73" s="64">
        <v>25</v>
      </c>
      <c r="E73" s="65">
        <f t="shared" si="10"/>
        <v>17.336000000000002</v>
      </c>
      <c r="F73" s="65">
        <f t="shared" si="11"/>
        <v>16.548000000000002</v>
      </c>
      <c r="G73" s="65">
        <v>15.76</v>
      </c>
      <c r="H73" s="135"/>
      <c r="I73" s="66">
        <v>105</v>
      </c>
      <c r="J73" s="66">
        <v>105</v>
      </c>
      <c r="K73" s="67">
        <v>90</v>
      </c>
      <c r="L73" s="68">
        <v>2</v>
      </c>
      <c r="M73" s="69" t="s">
        <v>63</v>
      </c>
      <c r="N73" s="70" t="s">
        <v>64</v>
      </c>
      <c r="O73" s="71">
        <v>0.28350000000000003</v>
      </c>
      <c r="Q73" s="499"/>
    </row>
    <row r="74" spans="1:17" ht="16.5" customHeight="1" x14ac:dyDescent="0.25">
      <c r="A74" s="542"/>
      <c r="B74" s="321"/>
      <c r="C74" s="100" t="s">
        <v>581</v>
      </c>
      <c r="D74" s="101">
        <v>25</v>
      </c>
      <c r="E74" s="74">
        <f t="shared" si="10"/>
        <v>25.069000000000003</v>
      </c>
      <c r="F74" s="74">
        <f t="shared" si="11"/>
        <v>23.929500000000001</v>
      </c>
      <c r="G74" s="74">
        <v>22.79</v>
      </c>
      <c r="H74" s="135"/>
      <c r="I74" s="82">
        <v>130</v>
      </c>
      <c r="J74" s="82">
        <v>130</v>
      </c>
      <c r="K74" s="83">
        <v>100</v>
      </c>
      <c r="L74" s="84">
        <v>2</v>
      </c>
      <c r="M74" s="88" t="s">
        <v>66</v>
      </c>
      <c r="N74" s="86" t="s">
        <v>67</v>
      </c>
      <c r="O74" s="87">
        <v>0.35699999999999998</v>
      </c>
      <c r="Q74" s="499"/>
    </row>
    <row r="75" spans="1:17" x14ac:dyDescent="0.25">
      <c r="A75" s="542"/>
      <c r="B75" s="321"/>
      <c r="C75" s="355" t="s">
        <v>68</v>
      </c>
      <c r="D75" s="355"/>
      <c r="E75" s="74"/>
      <c r="F75" s="355"/>
      <c r="G75" s="355"/>
      <c r="H75" s="480"/>
      <c r="I75" s="355"/>
      <c r="J75" s="355"/>
      <c r="K75" s="355"/>
      <c r="L75" s="355"/>
      <c r="M75" s="355"/>
      <c r="N75" s="355"/>
      <c r="O75" s="355"/>
      <c r="Q75" s="499"/>
    </row>
    <row r="76" spans="1:17" x14ac:dyDescent="0.25">
      <c r="A76" s="542"/>
      <c r="B76" s="321"/>
      <c r="C76" s="63" t="s">
        <v>76</v>
      </c>
      <c r="D76" s="64">
        <v>50</v>
      </c>
      <c r="E76" s="65">
        <f t="shared" ref="E76:E81" si="12">G76*1.1</f>
        <v>8.2060000000000013</v>
      </c>
      <c r="F76" s="65">
        <f t="shared" ref="F76:F81" si="13">G76*1.05</f>
        <v>7.8330000000000002</v>
      </c>
      <c r="G76" s="65">
        <v>7.46</v>
      </c>
      <c r="H76" s="480"/>
      <c r="I76" s="89">
        <v>70</v>
      </c>
      <c r="J76" s="89">
        <v>70</v>
      </c>
      <c r="K76" s="89">
        <v>40</v>
      </c>
      <c r="L76" s="91">
        <v>2.5</v>
      </c>
      <c r="M76" s="92" t="s">
        <v>50</v>
      </c>
      <c r="N76" s="92" t="s">
        <v>51</v>
      </c>
      <c r="O76" s="94">
        <v>0.09</v>
      </c>
      <c r="Q76" s="499"/>
    </row>
    <row r="77" spans="1:17" x14ac:dyDescent="0.25">
      <c r="A77" s="542"/>
      <c r="B77" s="321"/>
      <c r="C77" s="100" t="s">
        <v>73</v>
      </c>
      <c r="D77" s="101">
        <v>50</v>
      </c>
      <c r="E77" s="74">
        <f t="shared" si="12"/>
        <v>11.297000000000001</v>
      </c>
      <c r="F77" s="74">
        <f t="shared" si="13"/>
        <v>10.7835</v>
      </c>
      <c r="G77" s="74">
        <v>10.27</v>
      </c>
      <c r="H77" s="61"/>
      <c r="I77" s="102">
        <v>70</v>
      </c>
      <c r="J77" s="101">
        <v>70</v>
      </c>
      <c r="K77" s="103">
        <v>55</v>
      </c>
      <c r="L77" s="104">
        <v>2.5</v>
      </c>
      <c r="M77" s="122" t="s">
        <v>47</v>
      </c>
      <c r="N77" s="122" t="s">
        <v>53</v>
      </c>
      <c r="O77" s="106">
        <v>0.15</v>
      </c>
      <c r="Q77" s="499"/>
    </row>
    <row r="78" spans="1:17" x14ac:dyDescent="0.25">
      <c r="A78" s="542"/>
      <c r="B78" s="321"/>
      <c r="C78" s="63" t="s">
        <v>77</v>
      </c>
      <c r="D78" s="64">
        <v>50</v>
      </c>
      <c r="E78" s="65">
        <f t="shared" si="12"/>
        <v>16.698</v>
      </c>
      <c r="F78" s="65">
        <f t="shared" si="13"/>
        <v>15.939</v>
      </c>
      <c r="G78" s="65">
        <v>15.18</v>
      </c>
      <c r="H78" s="61"/>
      <c r="I78" s="89">
        <v>90</v>
      </c>
      <c r="J78" s="64">
        <v>90</v>
      </c>
      <c r="K78" s="90">
        <v>65</v>
      </c>
      <c r="L78" s="91">
        <v>2.5</v>
      </c>
      <c r="M78" s="92" t="s">
        <v>57</v>
      </c>
      <c r="N78" s="92" t="s">
        <v>58</v>
      </c>
      <c r="O78" s="94">
        <v>0.22</v>
      </c>
      <c r="Q78" s="499"/>
    </row>
    <row r="79" spans="1:17" ht="15" customHeight="1" x14ac:dyDescent="0.25">
      <c r="A79" s="542"/>
      <c r="B79" s="321"/>
      <c r="C79" s="100" t="s">
        <v>74</v>
      </c>
      <c r="D79" s="101">
        <v>50</v>
      </c>
      <c r="E79" s="74">
        <f t="shared" si="12"/>
        <v>19.547000000000001</v>
      </c>
      <c r="F79" s="74">
        <f t="shared" si="13"/>
        <v>18.6585</v>
      </c>
      <c r="G79" s="74">
        <v>17.77</v>
      </c>
      <c r="H79" s="61"/>
      <c r="I79" s="102">
        <v>105</v>
      </c>
      <c r="J79" s="101">
        <v>105</v>
      </c>
      <c r="K79" s="103">
        <v>65</v>
      </c>
      <c r="L79" s="104">
        <v>2.5</v>
      </c>
      <c r="M79" s="122" t="s">
        <v>60</v>
      </c>
      <c r="N79" s="122" t="s">
        <v>61</v>
      </c>
      <c r="O79" s="106">
        <v>0.31</v>
      </c>
      <c r="Q79" s="499"/>
    </row>
    <row r="80" spans="1:17" ht="15" customHeight="1" x14ac:dyDescent="0.25">
      <c r="A80" s="542"/>
      <c r="B80" s="321"/>
      <c r="C80" s="63" t="s">
        <v>75</v>
      </c>
      <c r="D80" s="64">
        <v>25</v>
      </c>
      <c r="E80" s="65">
        <f t="shared" si="12"/>
        <v>26.059000000000005</v>
      </c>
      <c r="F80" s="65">
        <f t="shared" si="13"/>
        <v>24.874500000000001</v>
      </c>
      <c r="G80" s="109">
        <v>23.69</v>
      </c>
      <c r="H80" s="61"/>
      <c r="I80" s="89">
        <v>105</v>
      </c>
      <c r="J80" s="64">
        <v>105</v>
      </c>
      <c r="K80" s="90">
        <v>90</v>
      </c>
      <c r="L80" s="91">
        <v>2.5</v>
      </c>
      <c r="M80" s="92" t="s">
        <v>63</v>
      </c>
      <c r="N80" s="92" t="s">
        <v>64</v>
      </c>
      <c r="O80" s="94">
        <v>0.32500000000000001</v>
      </c>
      <c r="Q80" s="499"/>
    </row>
    <row r="81" spans="1:18" ht="15" customHeight="1" x14ac:dyDescent="0.25">
      <c r="A81" s="542"/>
      <c r="B81" s="321"/>
      <c r="C81" s="100" t="s">
        <v>581</v>
      </c>
      <c r="D81" s="101">
        <v>25</v>
      </c>
      <c r="E81" s="74">
        <f t="shared" si="12"/>
        <v>38.148000000000003</v>
      </c>
      <c r="F81" s="74">
        <f t="shared" si="13"/>
        <v>36.414000000000001</v>
      </c>
      <c r="G81" s="74">
        <v>34.68</v>
      </c>
      <c r="H81" s="61"/>
      <c r="I81" s="102">
        <v>130</v>
      </c>
      <c r="J81" s="101">
        <v>130</v>
      </c>
      <c r="K81" s="103">
        <v>100</v>
      </c>
      <c r="L81" s="104">
        <v>2.5</v>
      </c>
      <c r="M81" s="122" t="s">
        <v>66</v>
      </c>
      <c r="N81" s="122" t="s">
        <v>67</v>
      </c>
      <c r="O81" s="106">
        <v>0.44600000000000001</v>
      </c>
      <c r="Q81" s="499"/>
    </row>
    <row r="82" spans="1:18" ht="6" customHeight="1" x14ac:dyDescent="0.25">
      <c r="D82" s="478"/>
      <c r="E82" s="386"/>
      <c r="F82" s="386"/>
      <c r="H82" s="480"/>
      <c r="Q82" s="499"/>
    </row>
    <row r="83" spans="1:18" ht="18" customHeight="1" x14ac:dyDescent="0.3">
      <c r="A83" s="57" t="s">
        <v>78</v>
      </c>
      <c r="B83" s="57"/>
      <c r="D83" s="478"/>
      <c r="E83" s="386"/>
      <c r="F83" s="386"/>
      <c r="Q83" s="499"/>
    </row>
    <row r="84" spans="1:18" s="59" customFormat="1" ht="27.75" customHeight="1" x14ac:dyDescent="0.25">
      <c r="A84" s="549"/>
      <c r="B84" s="321"/>
      <c r="C84" s="561" t="s">
        <v>36</v>
      </c>
      <c r="D84" s="563" t="s">
        <v>37</v>
      </c>
      <c r="E84" s="58" t="s">
        <v>787</v>
      </c>
      <c r="F84" s="58" t="s">
        <v>788</v>
      </c>
      <c r="G84" s="58" t="s">
        <v>789</v>
      </c>
      <c r="H84" s="480"/>
      <c r="I84" s="547" t="s">
        <v>38</v>
      </c>
      <c r="J84" s="547" t="s">
        <v>39</v>
      </c>
      <c r="K84" s="555" t="s">
        <v>40</v>
      </c>
      <c r="L84" s="557" t="s">
        <v>41</v>
      </c>
      <c r="M84" s="547" t="s">
        <v>42</v>
      </c>
      <c r="N84" s="547" t="s">
        <v>43</v>
      </c>
      <c r="O84" s="559" t="s">
        <v>44</v>
      </c>
      <c r="P84" s="457"/>
      <c r="Q84" s="499"/>
      <c r="R84" s="499"/>
    </row>
    <row r="85" spans="1:18" ht="20.25" customHeight="1" x14ac:dyDescent="0.25">
      <c r="A85" s="549"/>
      <c r="B85" s="321"/>
      <c r="C85" s="562"/>
      <c r="D85" s="564"/>
      <c r="E85" s="60" t="s">
        <v>45</v>
      </c>
      <c r="F85" s="60" t="s">
        <v>45</v>
      </c>
      <c r="G85" s="60" t="s">
        <v>45</v>
      </c>
      <c r="H85" s="61"/>
      <c r="I85" s="548"/>
      <c r="J85" s="548"/>
      <c r="K85" s="556"/>
      <c r="L85" s="558"/>
      <c r="M85" s="548"/>
      <c r="N85" s="548"/>
      <c r="O85" s="560"/>
      <c r="P85" s="62"/>
      <c r="Q85" s="499"/>
    </row>
    <row r="86" spans="1:18" x14ac:dyDescent="0.25">
      <c r="A86" s="549"/>
      <c r="B86" s="321"/>
      <c r="C86" s="357" t="s">
        <v>65</v>
      </c>
      <c r="D86" s="357"/>
      <c r="E86" s="357"/>
      <c r="F86" s="357"/>
      <c r="G86" s="357"/>
      <c r="H86" s="121"/>
      <c r="I86" s="355"/>
      <c r="J86" s="355"/>
      <c r="K86" s="355"/>
      <c r="L86" s="355"/>
      <c r="M86" s="355"/>
      <c r="N86" s="355"/>
      <c r="O86" s="355"/>
      <c r="Q86" s="499"/>
    </row>
    <row r="87" spans="1:18" x14ac:dyDescent="0.25">
      <c r="A87" s="549"/>
      <c r="B87" s="321"/>
      <c r="C87" s="341" t="s">
        <v>79</v>
      </c>
      <c r="D87" s="117">
        <v>50</v>
      </c>
      <c r="E87" s="65">
        <f t="shared" ref="E87:E95" si="14">G87*1.1</f>
        <v>7.4910000000000005</v>
      </c>
      <c r="F87" s="299">
        <f>G87*1.05</f>
        <v>7.1505000000000001</v>
      </c>
      <c r="G87" s="299">
        <v>6.81</v>
      </c>
      <c r="H87" s="61"/>
      <c r="I87" s="66">
        <v>140</v>
      </c>
      <c r="J87" s="66">
        <v>40</v>
      </c>
      <c r="K87" s="67">
        <v>40</v>
      </c>
      <c r="L87" s="68">
        <v>2</v>
      </c>
      <c r="M87" s="69" t="s">
        <v>55</v>
      </c>
      <c r="N87" s="70" t="s">
        <v>48</v>
      </c>
      <c r="O87" s="71">
        <v>0.108</v>
      </c>
      <c r="Q87" s="499"/>
    </row>
    <row r="88" spans="1:18" x14ac:dyDescent="0.25">
      <c r="A88" s="549"/>
      <c r="B88" s="321"/>
      <c r="C88" s="340" t="s">
        <v>80</v>
      </c>
      <c r="D88" s="120">
        <v>50</v>
      </c>
      <c r="E88" s="74">
        <f t="shared" si="14"/>
        <v>8.0739999999999998</v>
      </c>
      <c r="F88" s="300">
        <f>G88*1.05</f>
        <v>7.7069999999999999</v>
      </c>
      <c r="G88" s="300">
        <v>7.34</v>
      </c>
      <c r="H88" s="61"/>
      <c r="I88" s="82">
        <v>90</v>
      </c>
      <c r="J88" s="82">
        <v>50</v>
      </c>
      <c r="K88" s="83">
        <v>55</v>
      </c>
      <c r="L88" s="84">
        <v>2</v>
      </c>
      <c r="M88" s="88" t="s">
        <v>47</v>
      </c>
      <c r="N88" s="86" t="s">
        <v>53</v>
      </c>
      <c r="O88" s="87">
        <v>0.11550000000000001</v>
      </c>
      <c r="Q88" s="499"/>
    </row>
    <row r="89" spans="1:18" x14ac:dyDescent="0.25">
      <c r="A89" s="549"/>
      <c r="B89" s="321"/>
      <c r="C89" s="341" t="s">
        <v>81</v>
      </c>
      <c r="D89" s="117">
        <v>50</v>
      </c>
      <c r="E89" s="65">
        <f t="shared" si="14"/>
        <v>11.528000000000002</v>
      </c>
      <c r="F89" s="299">
        <f>G89*1.05</f>
        <v>11.004000000000001</v>
      </c>
      <c r="G89" s="299">
        <v>10.48</v>
      </c>
      <c r="H89" s="61"/>
      <c r="I89" s="66">
        <v>130</v>
      </c>
      <c r="J89" s="66">
        <v>50</v>
      </c>
      <c r="K89" s="67">
        <v>65</v>
      </c>
      <c r="L89" s="68">
        <v>2</v>
      </c>
      <c r="M89" s="69" t="s">
        <v>57</v>
      </c>
      <c r="N89" s="70" t="s">
        <v>58</v>
      </c>
      <c r="O89" s="71">
        <v>0.17550000000000002</v>
      </c>
      <c r="Q89" s="499"/>
    </row>
    <row r="90" spans="1:18" x14ac:dyDescent="0.25">
      <c r="A90" s="549"/>
      <c r="B90" s="321"/>
      <c r="C90" s="340" t="s">
        <v>758</v>
      </c>
      <c r="D90" s="120">
        <v>50</v>
      </c>
      <c r="E90" s="74">
        <f t="shared" si="14"/>
        <v>13.31</v>
      </c>
      <c r="F90" s="300">
        <f>G90*1.05</f>
        <v>12.705</v>
      </c>
      <c r="G90" s="300">
        <v>12.1</v>
      </c>
      <c r="H90" s="61"/>
      <c r="I90" s="82">
        <v>145</v>
      </c>
      <c r="J90" s="82">
        <v>55</v>
      </c>
      <c r="K90" s="83">
        <v>65</v>
      </c>
      <c r="L90" s="84">
        <v>2</v>
      </c>
      <c r="M90" s="122" t="s">
        <v>60</v>
      </c>
      <c r="N90" s="122" t="s">
        <v>61</v>
      </c>
      <c r="O90" s="106">
        <v>0.21</v>
      </c>
      <c r="Q90" s="499"/>
    </row>
    <row r="91" spans="1:18" ht="15" customHeight="1" x14ac:dyDescent="0.25">
      <c r="A91" s="549"/>
      <c r="B91" s="321"/>
      <c r="C91" s="341" t="s">
        <v>582</v>
      </c>
      <c r="D91" s="117">
        <v>25</v>
      </c>
      <c r="E91" s="65">
        <f t="shared" si="14"/>
        <v>18.535000000000004</v>
      </c>
      <c r="F91" s="299">
        <f>G91*1.05</f>
        <v>17.692500000000003</v>
      </c>
      <c r="G91" s="299">
        <v>16.850000000000001</v>
      </c>
      <c r="H91" s="61"/>
      <c r="I91" s="66">
        <v>150</v>
      </c>
      <c r="J91" s="66">
        <v>60</v>
      </c>
      <c r="K91" s="67">
        <v>90</v>
      </c>
      <c r="L91" s="68">
        <v>2</v>
      </c>
      <c r="M91" s="69" t="s">
        <v>63</v>
      </c>
      <c r="N91" s="70" t="s">
        <v>64</v>
      </c>
      <c r="O91" s="71">
        <v>0.28350000000000003</v>
      </c>
      <c r="Q91" s="499"/>
    </row>
    <row r="92" spans="1:18" x14ac:dyDescent="0.25">
      <c r="A92" s="549"/>
      <c r="B92" s="321"/>
      <c r="C92" s="358" t="s">
        <v>68</v>
      </c>
      <c r="D92" s="258"/>
      <c r="E92" s="74"/>
      <c r="F92" s="258"/>
      <c r="G92" s="258"/>
      <c r="H92" s="321"/>
      <c r="I92" s="357"/>
      <c r="J92" s="359"/>
      <c r="K92" s="359"/>
      <c r="L92" s="359"/>
      <c r="M92" s="359"/>
      <c r="N92" s="359"/>
      <c r="O92" s="359"/>
      <c r="Q92" s="499"/>
    </row>
    <row r="93" spans="1:18" x14ac:dyDescent="0.25">
      <c r="A93" s="549"/>
      <c r="B93" s="321"/>
      <c r="C93" s="63" t="s">
        <v>83</v>
      </c>
      <c r="D93" s="64">
        <v>50</v>
      </c>
      <c r="E93" s="65">
        <f t="shared" si="14"/>
        <v>12.32</v>
      </c>
      <c r="F93" s="65">
        <f>G93*1.05</f>
        <v>11.76</v>
      </c>
      <c r="G93" s="65">
        <v>11.2</v>
      </c>
      <c r="H93" s="61"/>
      <c r="I93" s="89">
        <v>90</v>
      </c>
      <c r="J93" s="64">
        <v>50</v>
      </c>
      <c r="K93" s="90">
        <v>55</v>
      </c>
      <c r="L93" s="91">
        <v>2.5</v>
      </c>
      <c r="M93" s="92" t="s">
        <v>47</v>
      </c>
      <c r="N93" s="92" t="s">
        <v>53</v>
      </c>
      <c r="O93" s="94">
        <v>0.15</v>
      </c>
      <c r="Q93" s="499"/>
    </row>
    <row r="94" spans="1:18" x14ac:dyDescent="0.25">
      <c r="A94" s="549"/>
      <c r="B94" s="321"/>
      <c r="C94" s="100" t="s">
        <v>81</v>
      </c>
      <c r="D94" s="101">
        <v>50</v>
      </c>
      <c r="E94" s="74">
        <f t="shared" si="14"/>
        <v>17.831000000000003</v>
      </c>
      <c r="F94" s="74">
        <f>G94*1.05</f>
        <v>17.020500000000002</v>
      </c>
      <c r="G94" s="74">
        <v>16.21</v>
      </c>
      <c r="H94" s="61"/>
      <c r="I94" s="102">
        <v>130</v>
      </c>
      <c r="J94" s="101">
        <v>50</v>
      </c>
      <c r="K94" s="103">
        <v>65</v>
      </c>
      <c r="L94" s="104">
        <v>2.5</v>
      </c>
      <c r="M94" s="122" t="s">
        <v>57</v>
      </c>
      <c r="N94" s="122" t="s">
        <v>58</v>
      </c>
      <c r="O94" s="106">
        <v>0.22</v>
      </c>
      <c r="Q94" s="499"/>
    </row>
    <row r="95" spans="1:18" ht="15" customHeight="1" x14ac:dyDescent="0.25">
      <c r="A95" s="549"/>
      <c r="B95" s="321"/>
      <c r="C95" s="63" t="s">
        <v>82</v>
      </c>
      <c r="D95" s="64">
        <v>25</v>
      </c>
      <c r="E95" s="65">
        <f t="shared" si="14"/>
        <v>28.798000000000002</v>
      </c>
      <c r="F95" s="65">
        <f>G95*1.05</f>
        <v>27.489000000000001</v>
      </c>
      <c r="G95" s="65">
        <v>26.18</v>
      </c>
      <c r="H95" s="61"/>
      <c r="I95" s="89">
        <v>150</v>
      </c>
      <c r="J95" s="64">
        <v>60</v>
      </c>
      <c r="K95" s="90">
        <v>90</v>
      </c>
      <c r="L95" s="91">
        <v>2.5</v>
      </c>
      <c r="M95" s="92" t="s">
        <v>63</v>
      </c>
      <c r="N95" s="92" t="s">
        <v>64</v>
      </c>
      <c r="O95" s="94">
        <v>0.37</v>
      </c>
      <c r="Q95" s="499"/>
    </row>
    <row r="96" spans="1:18" ht="6.75" customHeight="1" x14ac:dyDescent="0.25">
      <c r="E96" s="466"/>
      <c r="H96" s="321"/>
      <c r="Q96" s="499"/>
    </row>
    <row r="97" spans="1:18" ht="18" customHeight="1" x14ac:dyDescent="0.3">
      <c r="A97" s="57" t="s">
        <v>84</v>
      </c>
      <c r="B97" s="57"/>
      <c r="Q97" s="499"/>
    </row>
    <row r="98" spans="1:18" s="59" customFormat="1" ht="27.75" customHeight="1" x14ac:dyDescent="0.25">
      <c r="A98" s="549"/>
      <c r="B98" s="321"/>
      <c r="C98" s="546" t="s">
        <v>36</v>
      </c>
      <c r="D98" s="544" t="s">
        <v>37</v>
      </c>
      <c r="E98" s="58" t="s">
        <v>787</v>
      </c>
      <c r="F98" s="58" t="s">
        <v>788</v>
      </c>
      <c r="G98" s="58" t="s">
        <v>789</v>
      </c>
      <c r="H98" s="321"/>
      <c r="I98" s="547" t="s">
        <v>38</v>
      </c>
      <c r="J98" s="547" t="s">
        <v>39</v>
      </c>
      <c r="K98" s="555" t="s">
        <v>40</v>
      </c>
      <c r="L98" s="557" t="s">
        <v>41</v>
      </c>
      <c r="M98" s="547" t="s">
        <v>42</v>
      </c>
      <c r="N98" s="547" t="s">
        <v>43</v>
      </c>
      <c r="O98" s="559" t="s">
        <v>44</v>
      </c>
      <c r="P98" s="457"/>
      <c r="Q98" s="499"/>
      <c r="R98" s="499"/>
    </row>
    <row r="99" spans="1:18" ht="16.5" customHeight="1" x14ac:dyDescent="0.25">
      <c r="A99" s="549"/>
      <c r="B99" s="321"/>
      <c r="C99" s="546"/>
      <c r="D99" s="545"/>
      <c r="E99" s="60" t="s">
        <v>45</v>
      </c>
      <c r="F99" s="60" t="s">
        <v>45</v>
      </c>
      <c r="G99" s="60" t="s">
        <v>45</v>
      </c>
      <c r="H99" s="61"/>
      <c r="I99" s="548"/>
      <c r="J99" s="548"/>
      <c r="K99" s="556"/>
      <c r="L99" s="558"/>
      <c r="M99" s="548"/>
      <c r="N99" s="548"/>
      <c r="O99" s="560"/>
      <c r="P99" s="62"/>
      <c r="Q99" s="499"/>
    </row>
    <row r="100" spans="1:18" x14ac:dyDescent="0.25">
      <c r="A100" s="549"/>
      <c r="B100" s="321"/>
      <c r="C100" s="355" t="s">
        <v>65</v>
      </c>
      <c r="D100" s="355"/>
      <c r="E100" s="355"/>
      <c r="F100" s="355"/>
      <c r="G100" s="355"/>
      <c r="H100" s="121"/>
      <c r="I100" s="355"/>
      <c r="J100" s="355"/>
      <c r="K100" s="355"/>
      <c r="L100" s="355"/>
      <c r="M100" s="355"/>
      <c r="N100" s="355"/>
      <c r="O100" s="355"/>
      <c r="Q100" s="499"/>
    </row>
    <row r="101" spans="1:18" x14ac:dyDescent="0.25">
      <c r="A101" s="549"/>
      <c r="B101" s="321"/>
      <c r="C101" s="341" t="s">
        <v>578</v>
      </c>
      <c r="D101" s="117">
        <v>100</v>
      </c>
      <c r="E101" s="65">
        <f t="shared" ref="E101:E107" si="15">G101*1.1</f>
        <v>3.718</v>
      </c>
      <c r="F101" s="299">
        <f>G101*1.05</f>
        <v>3.5489999999999999</v>
      </c>
      <c r="G101" s="299">
        <v>3.38</v>
      </c>
      <c r="H101" s="61"/>
      <c r="I101" s="66">
        <v>50</v>
      </c>
      <c r="J101" s="66">
        <v>50</v>
      </c>
      <c r="K101" s="67">
        <v>35</v>
      </c>
      <c r="L101" s="68">
        <v>2</v>
      </c>
      <c r="M101" s="69" t="s">
        <v>47</v>
      </c>
      <c r="N101" s="70" t="s">
        <v>48</v>
      </c>
      <c r="O101" s="71">
        <v>5.2499999999999998E-2</v>
      </c>
      <c r="Q101" s="499"/>
    </row>
    <row r="102" spans="1:18" x14ac:dyDescent="0.25">
      <c r="A102" s="549"/>
      <c r="B102" s="321"/>
      <c r="C102" s="340" t="s">
        <v>85</v>
      </c>
      <c r="D102" s="120">
        <v>50</v>
      </c>
      <c r="E102" s="74">
        <f t="shared" si="15"/>
        <v>5.7310000000000008</v>
      </c>
      <c r="F102" s="300">
        <f t="shared" ref="F102:F107" si="16">G102*1.05</f>
        <v>5.4705000000000004</v>
      </c>
      <c r="G102" s="300">
        <v>5.21</v>
      </c>
      <c r="H102" s="61"/>
      <c r="I102" s="82">
        <v>70</v>
      </c>
      <c r="J102" s="82">
        <v>70</v>
      </c>
      <c r="K102" s="83">
        <v>40</v>
      </c>
      <c r="L102" s="84">
        <v>2</v>
      </c>
      <c r="M102" s="88" t="s">
        <v>86</v>
      </c>
      <c r="N102" s="86" t="s">
        <v>51</v>
      </c>
      <c r="O102" s="87">
        <v>0.10299999999999999</v>
      </c>
      <c r="Q102" s="499"/>
    </row>
    <row r="103" spans="1:18" x14ac:dyDescent="0.25">
      <c r="A103" s="549"/>
      <c r="B103" s="321"/>
      <c r="C103" s="341" t="s">
        <v>87</v>
      </c>
      <c r="D103" s="117">
        <v>50</v>
      </c>
      <c r="E103" s="65">
        <f t="shared" si="15"/>
        <v>8.0080000000000009</v>
      </c>
      <c r="F103" s="299">
        <f t="shared" si="16"/>
        <v>7.644000000000001</v>
      </c>
      <c r="G103" s="299">
        <v>7.28</v>
      </c>
      <c r="H103" s="61"/>
      <c r="I103" s="66">
        <v>70</v>
      </c>
      <c r="J103" s="66">
        <v>70</v>
      </c>
      <c r="K103" s="67">
        <v>55</v>
      </c>
      <c r="L103" s="68">
        <v>2</v>
      </c>
      <c r="M103" s="69" t="s">
        <v>47</v>
      </c>
      <c r="N103" s="70" t="s">
        <v>53</v>
      </c>
      <c r="O103" s="71">
        <v>0.11550000000000001</v>
      </c>
      <c r="Q103" s="499"/>
    </row>
    <row r="104" spans="1:18" x14ac:dyDescent="0.25">
      <c r="A104" s="549"/>
      <c r="B104" s="321"/>
      <c r="C104" s="340" t="s">
        <v>88</v>
      </c>
      <c r="D104" s="120">
        <v>50</v>
      </c>
      <c r="E104" s="74">
        <f t="shared" si="15"/>
        <v>7.2930000000000001</v>
      </c>
      <c r="F104" s="300">
        <f t="shared" si="16"/>
        <v>6.9615</v>
      </c>
      <c r="G104" s="300">
        <v>6.63</v>
      </c>
      <c r="H104" s="61"/>
      <c r="I104" s="82">
        <v>90</v>
      </c>
      <c r="J104" s="82">
        <v>90</v>
      </c>
      <c r="K104" s="83">
        <v>40</v>
      </c>
      <c r="L104" s="84">
        <v>2</v>
      </c>
      <c r="M104" s="88" t="s">
        <v>57</v>
      </c>
      <c r="N104" s="86" t="s">
        <v>58</v>
      </c>
      <c r="O104" s="87">
        <v>0.108</v>
      </c>
      <c r="Q104" s="499"/>
    </row>
    <row r="105" spans="1:18" x14ac:dyDescent="0.25">
      <c r="A105" s="549"/>
      <c r="B105" s="321"/>
      <c r="C105" s="341" t="s">
        <v>89</v>
      </c>
      <c r="D105" s="117">
        <v>50</v>
      </c>
      <c r="E105" s="65">
        <f t="shared" si="15"/>
        <v>11.593999999999999</v>
      </c>
      <c r="F105" s="299">
        <f t="shared" si="16"/>
        <v>11.067</v>
      </c>
      <c r="G105" s="299">
        <v>10.54</v>
      </c>
      <c r="H105" s="61"/>
      <c r="I105" s="117">
        <v>90</v>
      </c>
      <c r="J105" s="117">
        <v>90</v>
      </c>
      <c r="K105" s="117">
        <v>65</v>
      </c>
      <c r="L105" s="68">
        <v>2</v>
      </c>
      <c r="M105" s="69" t="s">
        <v>57</v>
      </c>
      <c r="N105" s="70" t="s">
        <v>58</v>
      </c>
      <c r="O105" s="71">
        <v>0.17550000000000002</v>
      </c>
      <c r="Q105" s="499"/>
    </row>
    <row r="106" spans="1:18" x14ac:dyDescent="0.25">
      <c r="A106" s="549"/>
      <c r="B106" s="321"/>
      <c r="C106" s="340" t="s">
        <v>90</v>
      </c>
      <c r="D106" s="120">
        <v>50</v>
      </c>
      <c r="E106" s="74">
        <f t="shared" si="15"/>
        <v>11.627000000000001</v>
      </c>
      <c r="F106" s="300">
        <f t="shared" si="16"/>
        <v>11.098500000000001</v>
      </c>
      <c r="G106" s="300">
        <v>10.57</v>
      </c>
      <c r="H106" s="61"/>
      <c r="I106" s="82">
        <v>105</v>
      </c>
      <c r="J106" s="82">
        <v>105</v>
      </c>
      <c r="K106" s="83">
        <v>65</v>
      </c>
      <c r="L106" s="84">
        <v>2</v>
      </c>
      <c r="M106" s="88" t="s">
        <v>91</v>
      </c>
      <c r="N106" s="86" t="s">
        <v>61</v>
      </c>
      <c r="O106" s="87">
        <v>0.214</v>
      </c>
      <c r="Q106" s="499"/>
    </row>
    <row r="107" spans="1:18" x14ac:dyDescent="0.25">
      <c r="A107" s="549"/>
      <c r="B107" s="321"/>
      <c r="C107" s="341" t="s">
        <v>92</v>
      </c>
      <c r="D107" s="117">
        <v>25</v>
      </c>
      <c r="E107" s="65">
        <f t="shared" si="15"/>
        <v>18.535000000000004</v>
      </c>
      <c r="F107" s="299">
        <f t="shared" si="16"/>
        <v>17.692500000000003</v>
      </c>
      <c r="G107" s="299">
        <v>16.850000000000001</v>
      </c>
      <c r="H107" s="61"/>
      <c r="I107" s="117">
        <v>105</v>
      </c>
      <c r="J107" s="117">
        <v>105</v>
      </c>
      <c r="K107" s="117">
        <v>90</v>
      </c>
      <c r="L107" s="68">
        <v>2</v>
      </c>
      <c r="M107" s="69" t="s">
        <v>63</v>
      </c>
      <c r="N107" s="70" t="s">
        <v>64</v>
      </c>
      <c r="O107" s="71">
        <v>0.28350000000000003</v>
      </c>
      <c r="Q107" s="499"/>
    </row>
    <row r="108" spans="1:18" ht="6.75" customHeight="1" x14ac:dyDescent="0.25">
      <c r="H108" s="321"/>
      <c r="Q108" s="499"/>
    </row>
    <row r="109" spans="1:18" ht="17.25" customHeight="1" x14ac:dyDescent="0.3">
      <c r="A109" s="57" t="s">
        <v>93</v>
      </c>
      <c r="B109" s="57"/>
      <c r="Q109" s="499"/>
    </row>
    <row r="110" spans="1:18" s="59" customFormat="1" ht="27" customHeight="1" x14ac:dyDescent="0.25">
      <c r="A110" s="542"/>
      <c r="B110" s="321"/>
      <c r="C110" s="546" t="s">
        <v>36</v>
      </c>
      <c r="D110" s="544" t="s">
        <v>37</v>
      </c>
      <c r="E110" s="58" t="s">
        <v>787</v>
      </c>
      <c r="F110" s="58" t="s">
        <v>788</v>
      </c>
      <c r="G110" s="58" t="s">
        <v>789</v>
      </c>
      <c r="H110" s="321"/>
      <c r="I110" s="547" t="s">
        <v>38</v>
      </c>
      <c r="J110" s="547" t="s">
        <v>39</v>
      </c>
      <c r="K110" s="555" t="s">
        <v>40</v>
      </c>
      <c r="L110" s="557" t="s">
        <v>41</v>
      </c>
      <c r="M110" s="547" t="s">
        <v>42</v>
      </c>
      <c r="N110" s="547" t="s">
        <v>43</v>
      </c>
      <c r="O110" s="559" t="s">
        <v>44</v>
      </c>
      <c r="P110" s="457"/>
      <c r="Q110" s="499"/>
      <c r="R110" s="499"/>
    </row>
    <row r="111" spans="1:18" ht="17.25" customHeight="1" x14ac:dyDescent="0.25">
      <c r="A111" s="542"/>
      <c r="B111" s="321"/>
      <c r="C111" s="546"/>
      <c r="D111" s="545"/>
      <c r="E111" s="60" t="s">
        <v>45</v>
      </c>
      <c r="F111" s="60" t="s">
        <v>45</v>
      </c>
      <c r="G111" s="60" t="s">
        <v>45</v>
      </c>
      <c r="H111" s="61"/>
      <c r="I111" s="548"/>
      <c r="J111" s="548"/>
      <c r="K111" s="556"/>
      <c r="L111" s="558"/>
      <c r="M111" s="548"/>
      <c r="N111" s="548"/>
      <c r="O111" s="560"/>
      <c r="P111" s="62"/>
      <c r="Q111" s="499"/>
    </row>
    <row r="112" spans="1:18" ht="14.25" customHeight="1" x14ac:dyDescent="0.25">
      <c r="A112" s="542"/>
      <c r="B112" s="321"/>
      <c r="C112" s="355" t="s">
        <v>65</v>
      </c>
      <c r="D112" s="355"/>
      <c r="E112" s="355"/>
      <c r="F112" s="355"/>
      <c r="G112" s="355"/>
      <c r="H112" s="121"/>
      <c r="I112" s="355"/>
      <c r="J112" s="355"/>
      <c r="K112" s="355"/>
      <c r="L112" s="355"/>
      <c r="M112" s="355"/>
      <c r="N112" s="355"/>
      <c r="O112" s="355"/>
      <c r="Q112" s="499"/>
    </row>
    <row r="113" spans="1:18" x14ac:dyDescent="0.25">
      <c r="A113" s="542"/>
      <c r="B113" s="321"/>
      <c r="C113" s="340" t="s">
        <v>94</v>
      </c>
      <c r="D113" s="120">
        <v>50</v>
      </c>
      <c r="E113" s="74">
        <f t="shared" ref="E113:E115" si="17">G113*1.1</f>
        <v>7.9310000000000009</v>
      </c>
      <c r="F113" s="300">
        <f>G113*1.05</f>
        <v>7.5705</v>
      </c>
      <c r="G113" s="300">
        <v>7.21</v>
      </c>
      <c r="H113" s="61"/>
      <c r="I113" s="76">
        <v>35</v>
      </c>
      <c r="J113" s="76">
        <v>70</v>
      </c>
      <c r="K113" s="77">
        <v>55</v>
      </c>
      <c r="L113" s="78">
        <v>2</v>
      </c>
      <c r="M113" s="79" t="s">
        <v>47</v>
      </c>
      <c r="N113" s="80" t="s">
        <v>53</v>
      </c>
      <c r="O113" s="81">
        <v>0.11550000000000001</v>
      </c>
      <c r="Q113" s="499"/>
    </row>
    <row r="114" spans="1:18" x14ac:dyDescent="0.25">
      <c r="A114" s="542"/>
      <c r="B114" s="321"/>
      <c r="C114" s="341" t="s">
        <v>95</v>
      </c>
      <c r="D114" s="117">
        <v>50</v>
      </c>
      <c r="E114" s="65">
        <f t="shared" si="17"/>
        <v>11.704000000000002</v>
      </c>
      <c r="F114" s="299">
        <f>G114*1.05</f>
        <v>11.172000000000001</v>
      </c>
      <c r="G114" s="299">
        <v>10.64</v>
      </c>
      <c r="H114" s="61"/>
      <c r="I114" s="66">
        <v>45</v>
      </c>
      <c r="J114" s="66">
        <v>90</v>
      </c>
      <c r="K114" s="67">
        <v>65</v>
      </c>
      <c r="L114" s="68">
        <v>2</v>
      </c>
      <c r="M114" s="69" t="s">
        <v>57</v>
      </c>
      <c r="N114" s="70" t="s">
        <v>58</v>
      </c>
      <c r="O114" s="71">
        <v>0.17550000000000002</v>
      </c>
      <c r="Q114" s="499"/>
    </row>
    <row r="115" spans="1:18" x14ac:dyDescent="0.25">
      <c r="A115" s="542"/>
      <c r="B115" s="321"/>
      <c r="C115" s="340" t="s">
        <v>96</v>
      </c>
      <c r="D115" s="120">
        <v>25</v>
      </c>
      <c r="E115" s="74">
        <f t="shared" si="17"/>
        <v>18.623000000000001</v>
      </c>
      <c r="F115" s="300">
        <f>G115*1.05</f>
        <v>17.776500000000002</v>
      </c>
      <c r="G115" s="300">
        <v>16.93</v>
      </c>
      <c r="H115" s="61"/>
      <c r="I115" s="76">
        <v>55</v>
      </c>
      <c r="J115" s="76">
        <v>105</v>
      </c>
      <c r="K115" s="77">
        <v>90</v>
      </c>
      <c r="L115" s="78">
        <v>2</v>
      </c>
      <c r="M115" s="79" t="s">
        <v>63</v>
      </c>
      <c r="N115" s="80" t="s">
        <v>64</v>
      </c>
      <c r="O115" s="81">
        <v>0.28350000000000003</v>
      </c>
      <c r="Q115" s="499"/>
    </row>
    <row r="116" spans="1:18" ht="6.75" customHeight="1" x14ac:dyDescent="0.25">
      <c r="A116" s="542"/>
      <c r="H116" s="321"/>
      <c r="Q116" s="499"/>
    </row>
    <row r="117" spans="1:18" ht="15" customHeight="1" x14ac:dyDescent="0.25">
      <c r="A117" s="542"/>
      <c r="H117" s="321"/>
      <c r="Q117" s="499"/>
    </row>
    <row r="118" spans="1:18" ht="6" customHeight="1" x14ac:dyDescent="0.25">
      <c r="A118" s="321"/>
      <c r="B118" s="321"/>
      <c r="D118" s="52"/>
      <c r="E118" s="123"/>
      <c r="F118" s="123"/>
      <c r="G118" s="52"/>
      <c r="H118" s="61"/>
      <c r="I118" s="52"/>
      <c r="J118" s="52"/>
      <c r="K118" s="52"/>
      <c r="L118" s="52"/>
      <c r="M118" s="52"/>
      <c r="N118" s="52"/>
      <c r="O118" s="52"/>
      <c r="Q118" s="499"/>
    </row>
    <row r="119" spans="1:18" ht="17.25" customHeight="1" x14ac:dyDescent="0.3">
      <c r="A119" s="57" t="s">
        <v>761</v>
      </c>
      <c r="B119" s="57"/>
      <c r="Q119" s="499"/>
    </row>
    <row r="120" spans="1:18" s="59" customFormat="1" ht="30" customHeight="1" x14ac:dyDescent="0.25">
      <c r="A120" s="542"/>
      <c r="B120" s="321"/>
      <c r="C120" s="546" t="s">
        <v>36</v>
      </c>
      <c r="D120" s="544" t="s">
        <v>37</v>
      </c>
      <c r="E120" s="58" t="s">
        <v>787</v>
      </c>
      <c r="F120" s="58" t="s">
        <v>788</v>
      </c>
      <c r="G120" s="58" t="s">
        <v>789</v>
      </c>
      <c r="H120" s="321"/>
      <c r="I120" s="547" t="s">
        <v>38</v>
      </c>
      <c r="J120" s="547" t="s">
        <v>39</v>
      </c>
      <c r="K120" s="555" t="s">
        <v>40</v>
      </c>
      <c r="L120" s="557" t="s">
        <v>41</v>
      </c>
      <c r="M120" s="547" t="s">
        <v>42</v>
      </c>
      <c r="N120" s="547" t="s">
        <v>43</v>
      </c>
      <c r="O120" s="559" t="s">
        <v>44</v>
      </c>
      <c r="P120" s="457"/>
      <c r="Q120" s="499"/>
      <c r="R120" s="499"/>
    </row>
    <row r="121" spans="1:18" ht="16.5" customHeight="1" x14ac:dyDescent="0.25">
      <c r="A121" s="542"/>
      <c r="B121" s="321"/>
      <c r="C121" s="546"/>
      <c r="D121" s="545"/>
      <c r="E121" s="60" t="s">
        <v>45</v>
      </c>
      <c r="F121" s="60" t="s">
        <v>45</v>
      </c>
      <c r="G121" s="60" t="s">
        <v>45</v>
      </c>
      <c r="H121" s="61"/>
      <c r="I121" s="548"/>
      <c r="J121" s="548"/>
      <c r="K121" s="556"/>
      <c r="L121" s="558"/>
      <c r="M121" s="548"/>
      <c r="N121" s="548"/>
      <c r="O121" s="560"/>
      <c r="P121" s="62"/>
      <c r="Q121" s="499"/>
    </row>
    <row r="122" spans="1:18" s="318" customFormat="1" ht="15" customHeight="1" x14ac:dyDescent="0.25">
      <c r="A122" s="542"/>
      <c r="B122" s="28"/>
      <c r="C122" s="355" t="s">
        <v>65</v>
      </c>
      <c r="D122" s="355"/>
      <c r="E122" s="355"/>
      <c r="F122" s="355"/>
      <c r="G122" s="355"/>
      <c r="H122" s="302"/>
      <c r="I122" s="360"/>
      <c r="J122" s="360"/>
      <c r="K122" s="360"/>
      <c r="L122" s="361"/>
      <c r="M122" s="256"/>
      <c r="N122" s="256"/>
      <c r="O122" s="257"/>
      <c r="P122" s="62"/>
      <c r="Q122" s="499"/>
      <c r="R122" s="500"/>
    </row>
    <row r="123" spans="1:18" ht="17.25" customHeight="1" x14ac:dyDescent="0.25">
      <c r="A123" s="542"/>
      <c r="B123" s="321"/>
      <c r="C123" s="124" t="s">
        <v>762</v>
      </c>
      <c r="D123" s="82">
        <v>50</v>
      </c>
      <c r="E123" s="74">
        <f t="shared" ref="E123:E143" si="18">G123*1.1</f>
        <v>4.2679999999999998</v>
      </c>
      <c r="F123" s="74">
        <f>G123*1.05</f>
        <v>4.0739999999999998</v>
      </c>
      <c r="G123" s="74">
        <v>3.88</v>
      </c>
      <c r="H123" s="61"/>
      <c r="I123" s="82">
        <v>40</v>
      </c>
      <c r="J123" s="82">
        <v>60</v>
      </c>
      <c r="K123" s="83">
        <v>40</v>
      </c>
      <c r="L123" s="84">
        <v>2</v>
      </c>
      <c r="M123" s="88">
        <v>4.9000000000000004</v>
      </c>
      <c r="N123" s="83">
        <v>8</v>
      </c>
      <c r="O123" s="125">
        <v>4.8000000000000001E-2</v>
      </c>
      <c r="Q123" s="499"/>
    </row>
    <row r="124" spans="1:18" ht="15.75" customHeight="1" x14ac:dyDescent="0.25">
      <c r="A124" s="542"/>
      <c r="B124" s="321"/>
      <c r="C124" s="341" t="s">
        <v>763</v>
      </c>
      <c r="D124" s="117">
        <v>50</v>
      </c>
      <c r="E124" s="65">
        <f t="shared" si="18"/>
        <v>5.1260000000000003</v>
      </c>
      <c r="F124" s="65">
        <f t="shared" ref="F124:F143" si="19">G124*1.05</f>
        <v>4.8930000000000007</v>
      </c>
      <c r="G124" s="299">
        <v>4.66</v>
      </c>
      <c r="H124" s="61"/>
      <c r="I124" s="66">
        <v>40</v>
      </c>
      <c r="J124" s="66">
        <v>80</v>
      </c>
      <c r="K124" s="67">
        <v>40</v>
      </c>
      <c r="L124" s="68">
        <v>2</v>
      </c>
      <c r="M124" s="69">
        <v>4.9000000000000004</v>
      </c>
      <c r="N124" s="70">
        <v>12</v>
      </c>
      <c r="O124" s="71">
        <v>7.2000000000000008E-2</v>
      </c>
      <c r="Q124" s="499"/>
    </row>
    <row r="125" spans="1:18" x14ac:dyDescent="0.25">
      <c r="A125" s="542"/>
      <c r="B125" s="321"/>
      <c r="C125" s="340" t="s">
        <v>764</v>
      </c>
      <c r="D125" s="120">
        <v>50</v>
      </c>
      <c r="E125" s="74">
        <f t="shared" si="18"/>
        <v>5.9620000000000006</v>
      </c>
      <c r="F125" s="74">
        <f t="shared" si="19"/>
        <v>5.6909999999999998</v>
      </c>
      <c r="G125" s="300">
        <v>5.42</v>
      </c>
      <c r="H125" s="61"/>
      <c r="I125" s="82">
        <v>40</v>
      </c>
      <c r="J125" s="82">
        <v>100</v>
      </c>
      <c r="K125" s="83">
        <v>40</v>
      </c>
      <c r="L125" s="84">
        <v>2</v>
      </c>
      <c r="M125" s="88">
        <v>4.9000000000000004</v>
      </c>
      <c r="N125" s="86" t="s">
        <v>97</v>
      </c>
      <c r="O125" s="87">
        <v>8.5000000000000006E-2</v>
      </c>
      <c r="Q125" s="499"/>
    </row>
    <row r="126" spans="1:18" x14ac:dyDescent="0.25">
      <c r="A126" s="542"/>
      <c r="B126" s="321"/>
      <c r="C126" s="341" t="s">
        <v>765</v>
      </c>
      <c r="D126" s="117">
        <v>50</v>
      </c>
      <c r="E126" s="65">
        <f t="shared" si="18"/>
        <v>6.8200000000000012</v>
      </c>
      <c r="F126" s="65">
        <f t="shared" si="19"/>
        <v>6.5100000000000007</v>
      </c>
      <c r="G126" s="299">
        <v>6.2</v>
      </c>
      <c r="H126" s="61"/>
      <c r="I126" s="66">
        <v>40</v>
      </c>
      <c r="J126" s="66">
        <v>120</v>
      </c>
      <c r="K126" s="67">
        <v>40</v>
      </c>
      <c r="L126" s="68">
        <v>2</v>
      </c>
      <c r="M126" s="69">
        <v>4.9000000000000004</v>
      </c>
      <c r="N126" s="70">
        <v>16</v>
      </c>
      <c r="O126" s="71">
        <v>9.6000000000000002E-2</v>
      </c>
      <c r="Q126" s="499"/>
    </row>
    <row r="127" spans="1:18" x14ac:dyDescent="0.25">
      <c r="A127" s="542"/>
      <c r="B127" s="321"/>
      <c r="C127" s="340" t="s">
        <v>766</v>
      </c>
      <c r="D127" s="120">
        <v>50</v>
      </c>
      <c r="E127" s="74">
        <f t="shared" si="18"/>
        <v>7.6560000000000006</v>
      </c>
      <c r="F127" s="74">
        <f t="shared" si="19"/>
        <v>7.3079999999999998</v>
      </c>
      <c r="G127" s="300">
        <v>6.96</v>
      </c>
      <c r="H127" s="61"/>
      <c r="I127" s="82">
        <v>40</v>
      </c>
      <c r="J127" s="82">
        <v>140</v>
      </c>
      <c r="K127" s="83">
        <v>40</v>
      </c>
      <c r="L127" s="84">
        <v>2</v>
      </c>
      <c r="M127" s="88">
        <v>4.9000000000000004</v>
      </c>
      <c r="N127" s="86" t="s">
        <v>98</v>
      </c>
      <c r="O127" s="87">
        <v>0.11</v>
      </c>
      <c r="Q127" s="499"/>
    </row>
    <row r="128" spans="1:18" x14ac:dyDescent="0.25">
      <c r="A128" s="542"/>
      <c r="B128" s="321"/>
      <c r="C128" s="341" t="s">
        <v>767</v>
      </c>
      <c r="D128" s="117">
        <v>50</v>
      </c>
      <c r="E128" s="65">
        <f t="shared" si="18"/>
        <v>8.5140000000000011</v>
      </c>
      <c r="F128" s="65">
        <f t="shared" si="19"/>
        <v>8.1270000000000007</v>
      </c>
      <c r="G128" s="299">
        <v>7.74</v>
      </c>
      <c r="H128" s="61"/>
      <c r="I128" s="66">
        <v>40</v>
      </c>
      <c r="J128" s="66">
        <v>160</v>
      </c>
      <c r="K128" s="67">
        <v>40</v>
      </c>
      <c r="L128" s="68">
        <v>2</v>
      </c>
      <c r="M128" s="69">
        <v>4.9000000000000004</v>
      </c>
      <c r="N128" s="70" t="s">
        <v>99</v>
      </c>
      <c r="O128" s="71">
        <v>0.128</v>
      </c>
      <c r="Q128" s="499"/>
    </row>
    <row r="129" spans="1:17" x14ac:dyDescent="0.25">
      <c r="A129" s="542"/>
      <c r="C129" s="340" t="s">
        <v>768</v>
      </c>
      <c r="D129" s="120">
        <v>50</v>
      </c>
      <c r="E129" s="74">
        <f t="shared" si="18"/>
        <v>10.131000000000002</v>
      </c>
      <c r="F129" s="74">
        <f t="shared" si="19"/>
        <v>9.6705000000000005</v>
      </c>
      <c r="G129" s="300">
        <v>9.2100000000000009</v>
      </c>
      <c r="H129" s="61"/>
      <c r="I129" s="82">
        <v>40</v>
      </c>
      <c r="J129" s="82">
        <v>200</v>
      </c>
      <c r="K129" s="83">
        <v>40</v>
      </c>
      <c r="L129" s="84">
        <v>2</v>
      </c>
      <c r="M129" s="88">
        <v>4.9000000000000004</v>
      </c>
      <c r="N129" s="86">
        <v>24</v>
      </c>
      <c r="O129" s="87">
        <v>0.14400000000000002</v>
      </c>
      <c r="Q129" s="499"/>
    </row>
    <row r="130" spans="1:17" x14ac:dyDescent="0.25">
      <c r="A130" s="408"/>
      <c r="C130" s="341" t="s">
        <v>769</v>
      </c>
      <c r="D130" s="117">
        <v>50</v>
      </c>
      <c r="E130" s="65">
        <f t="shared" si="18"/>
        <v>11.605000000000002</v>
      </c>
      <c r="F130" s="65">
        <f t="shared" ref="F130" si="20">G130*1.05</f>
        <v>11.077500000000001</v>
      </c>
      <c r="G130" s="299">
        <v>10.55</v>
      </c>
      <c r="H130" s="61"/>
      <c r="I130" s="66">
        <v>40</v>
      </c>
      <c r="J130" s="66">
        <v>240</v>
      </c>
      <c r="K130" s="67">
        <v>40</v>
      </c>
      <c r="L130" s="68">
        <v>2</v>
      </c>
      <c r="M130" s="88"/>
      <c r="N130" s="86"/>
      <c r="O130" s="87"/>
      <c r="Q130" s="499"/>
    </row>
    <row r="131" spans="1:17" x14ac:dyDescent="0.25">
      <c r="A131" s="408"/>
      <c r="C131" s="340" t="s">
        <v>770</v>
      </c>
      <c r="D131" s="120">
        <v>25</v>
      </c>
      <c r="E131" s="74">
        <f t="shared" si="18"/>
        <v>14.080000000000002</v>
      </c>
      <c r="F131" s="74">
        <f t="shared" ref="F131" si="21">G131*1.05</f>
        <v>13.440000000000001</v>
      </c>
      <c r="G131" s="300">
        <v>12.8</v>
      </c>
      <c r="H131" s="61"/>
      <c r="I131" s="82">
        <v>40</v>
      </c>
      <c r="J131" s="82">
        <v>300</v>
      </c>
      <c r="K131" s="83">
        <v>40</v>
      </c>
      <c r="L131" s="84">
        <v>2</v>
      </c>
      <c r="M131" s="88"/>
      <c r="N131" s="86"/>
      <c r="O131" s="87"/>
      <c r="Q131" s="499"/>
    </row>
    <row r="132" spans="1:17" x14ac:dyDescent="0.25">
      <c r="A132" s="170"/>
      <c r="C132" s="341" t="s">
        <v>771</v>
      </c>
      <c r="D132" s="117">
        <v>25</v>
      </c>
      <c r="E132" s="65">
        <f t="shared" si="18"/>
        <v>15.202000000000002</v>
      </c>
      <c r="F132" s="65">
        <f t="shared" si="19"/>
        <v>14.511000000000001</v>
      </c>
      <c r="G132" s="299">
        <v>13.82</v>
      </c>
      <c r="H132" s="61"/>
      <c r="I132" s="66">
        <v>40</v>
      </c>
      <c r="J132" s="66">
        <v>320</v>
      </c>
      <c r="K132" s="67">
        <v>40</v>
      </c>
      <c r="L132" s="68">
        <v>2</v>
      </c>
      <c r="M132" s="69">
        <v>4.9000000000000004</v>
      </c>
      <c r="N132" s="70">
        <v>36</v>
      </c>
      <c r="O132" s="71">
        <v>0.216</v>
      </c>
      <c r="Q132" s="499"/>
    </row>
    <row r="133" spans="1:17" x14ac:dyDescent="0.25">
      <c r="A133" s="170"/>
      <c r="C133" s="340" t="s">
        <v>772</v>
      </c>
      <c r="D133" s="120">
        <v>25</v>
      </c>
      <c r="E133" s="74">
        <f t="shared" si="18"/>
        <v>18.193999999999999</v>
      </c>
      <c r="F133" s="74">
        <f t="shared" ref="F133" si="22">G133*1.05</f>
        <v>17.367000000000001</v>
      </c>
      <c r="G133" s="300">
        <v>16.54</v>
      </c>
      <c r="H133" s="61"/>
      <c r="I133" s="82">
        <v>40</v>
      </c>
      <c r="J133" s="82">
        <v>400</v>
      </c>
      <c r="K133" s="83">
        <v>40</v>
      </c>
      <c r="L133" s="84">
        <v>2</v>
      </c>
      <c r="M133" s="69"/>
      <c r="N133" s="70"/>
      <c r="O133" s="71"/>
      <c r="Q133" s="499"/>
    </row>
    <row r="134" spans="1:17" x14ac:dyDescent="0.25">
      <c r="A134" s="170"/>
      <c r="C134" s="341" t="s">
        <v>773</v>
      </c>
      <c r="D134" s="117">
        <v>50</v>
      </c>
      <c r="E134" s="65">
        <f t="shared" si="18"/>
        <v>7.7990000000000004</v>
      </c>
      <c r="F134" s="65">
        <f t="shared" si="19"/>
        <v>7.4445000000000006</v>
      </c>
      <c r="G134" s="299">
        <v>7.09</v>
      </c>
      <c r="H134" s="61"/>
      <c r="I134" s="66">
        <v>40</v>
      </c>
      <c r="J134" s="66">
        <v>80</v>
      </c>
      <c r="K134" s="67">
        <v>60</v>
      </c>
      <c r="L134" s="68">
        <v>2</v>
      </c>
      <c r="M134" s="88">
        <v>4.9000000000000004</v>
      </c>
      <c r="N134" s="86" t="s">
        <v>99</v>
      </c>
      <c r="O134" s="87">
        <v>0.96</v>
      </c>
      <c r="Q134" s="499"/>
    </row>
    <row r="135" spans="1:17" x14ac:dyDescent="0.25">
      <c r="A135" s="170"/>
      <c r="C135" s="340" t="s">
        <v>774</v>
      </c>
      <c r="D135" s="120">
        <v>50</v>
      </c>
      <c r="E135" s="74">
        <f t="shared" si="18"/>
        <v>9.9329999999999998</v>
      </c>
      <c r="F135" s="74">
        <f t="shared" si="19"/>
        <v>9.4815000000000005</v>
      </c>
      <c r="G135" s="300">
        <v>9.0299999999999994</v>
      </c>
      <c r="H135" s="61"/>
      <c r="I135" s="82">
        <v>40</v>
      </c>
      <c r="J135" s="82">
        <v>120</v>
      </c>
      <c r="K135" s="83">
        <v>60</v>
      </c>
      <c r="L135" s="84">
        <v>2</v>
      </c>
      <c r="M135" s="69">
        <v>4.9000000000000004</v>
      </c>
      <c r="N135" s="70" t="s">
        <v>100</v>
      </c>
      <c r="O135" s="71">
        <v>0.108</v>
      </c>
      <c r="Q135" s="499"/>
    </row>
    <row r="136" spans="1:17" x14ac:dyDescent="0.25">
      <c r="A136" s="170"/>
      <c r="C136" s="341" t="s">
        <v>775</v>
      </c>
      <c r="D136" s="117">
        <v>50</v>
      </c>
      <c r="E136" s="65">
        <f t="shared" si="18"/>
        <v>12.65</v>
      </c>
      <c r="F136" s="65">
        <f t="shared" si="19"/>
        <v>12.075000000000001</v>
      </c>
      <c r="G136" s="299">
        <v>11.5</v>
      </c>
      <c r="H136" s="61"/>
      <c r="I136" s="66">
        <v>40</v>
      </c>
      <c r="J136" s="66">
        <v>160</v>
      </c>
      <c r="K136" s="67">
        <v>60</v>
      </c>
      <c r="L136" s="68">
        <v>2</v>
      </c>
      <c r="M136" s="88">
        <v>4.9000000000000004</v>
      </c>
      <c r="N136" s="86" t="s">
        <v>101</v>
      </c>
      <c r="O136" s="87">
        <v>0.192</v>
      </c>
      <c r="Q136" s="499"/>
    </row>
    <row r="137" spans="1:17" x14ac:dyDescent="0.25">
      <c r="C137" s="340" t="s">
        <v>776</v>
      </c>
      <c r="D137" s="120">
        <v>50</v>
      </c>
      <c r="E137" s="74">
        <f t="shared" si="18"/>
        <v>10.032</v>
      </c>
      <c r="F137" s="74">
        <f t="shared" si="19"/>
        <v>9.5759999999999987</v>
      </c>
      <c r="G137" s="300">
        <v>9.1199999999999992</v>
      </c>
      <c r="H137" s="61"/>
      <c r="I137" s="82">
        <v>40</v>
      </c>
      <c r="J137" s="82">
        <v>80</v>
      </c>
      <c r="K137" s="83">
        <v>80</v>
      </c>
      <c r="L137" s="84">
        <v>2</v>
      </c>
      <c r="M137" s="69">
        <v>4.9000000000000004</v>
      </c>
      <c r="N137" s="70">
        <v>24</v>
      </c>
      <c r="O137" s="71">
        <v>0.14400000000000002</v>
      </c>
      <c r="Q137" s="499"/>
    </row>
    <row r="138" spans="1:17" x14ac:dyDescent="0.25">
      <c r="C138" s="341" t="s">
        <v>777</v>
      </c>
      <c r="D138" s="117">
        <v>25</v>
      </c>
      <c r="E138" s="65">
        <f t="shared" si="18"/>
        <v>13.376000000000001</v>
      </c>
      <c r="F138" s="65">
        <f t="shared" si="19"/>
        <v>12.768000000000001</v>
      </c>
      <c r="G138" s="299">
        <v>12.16</v>
      </c>
      <c r="H138" s="61"/>
      <c r="I138" s="66">
        <v>40</v>
      </c>
      <c r="J138" s="66">
        <v>120</v>
      </c>
      <c r="K138" s="67">
        <v>80</v>
      </c>
      <c r="L138" s="68">
        <v>2</v>
      </c>
      <c r="M138" s="88">
        <v>4.9000000000000004</v>
      </c>
      <c r="N138" s="86">
        <v>32</v>
      </c>
      <c r="O138" s="87">
        <v>0.192</v>
      </c>
      <c r="Q138" s="499"/>
    </row>
    <row r="139" spans="1:17" x14ac:dyDescent="0.25">
      <c r="C139" s="340" t="s">
        <v>778</v>
      </c>
      <c r="D139" s="120">
        <v>25</v>
      </c>
      <c r="E139" s="74">
        <f t="shared" si="18"/>
        <v>16.555000000000003</v>
      </c>
      <c r="F139" s="74">
        <f t="shared" si="19"/>
        <v>15.802500000000002</v>
      </c>
      <c r="G139" s="300">
        <v>15.05</v>
      </c>
      <c r="H139" s="61"/>
      <c r="I139" s="82">
        <v>40</v>
      </c>
      <c r="J139" s="82">
        <v>160</v>
      </c>
      <c r="K139" s="83">
        <v>80</v>
      </c>
      <c r="L139" s="84">
        <v>2</v>
      </c>
      <c r="M139" s="69">
        <v>4.9000000000000004</v>
      </c>
      <c r="N139" s="70" t="s">
        <v>100</v>
      </c>
      <c r="O139" s="71">
        <v>0.14399999999999999</v>
      </c>
      <c r="Q139" s="499"/>
    </row>
    <row r="140" spans="1:17" x14ac:dyDescent="0.25">
      <c r="C140" s="341" t="s">
        <v>779</v>
      </c>
      <c r="D140" s="117">
        <v>25</v>
      </c>
      <c r="E140" s="65">
        <f t="shared" si="18"/>
        <v>20.251000000000001</v>
      </c>
      <c r="F140" s="65">
        <f t="shared" si="19"/>
        <v>19.330500000000001</v>
      </c>
      <c r="G140" s="299">
        <v>18.41</v>
      </c>
      <c r="H140" s="61"/>
      <c r="I140" s="66">
        <v>40</v>
      </c>
      <c r="J140" s="66">
        <v>200</v>
      </c>
      <c r="K140" s="67">
        <v>80</v>
      </c>
      <c r="L140" s="68">
        <v>2</v>
      </c>
      <c r="M140" s="88">
        <v>4.9000000000000004</v>
      </c>
      <c r="N140" s="86">
        <v>48</v>
      </c>
      <c r="O140" s="87">
        <v>0.28800000000000003</v>
      </c>
      <c r="Q140" s="499"/>
    </row>
    <row r="141" spans="1:17" x14ac:dyDescent="0.25">
      <c r="C141" s="124" t="s">
        <v>780</v>
      </c>
      <c r="D141" s="120">
        <v>25</v>
      </c>
      <c r="E141" s="74">
        <f t="shared" si="18"/>
        <v>12.980000000000002</v>
      </c>
      <c r="F141" s="74">
        <f t="shared" si="19"/>
        <v>12.39</v>
      </c>
      <c r="G141" s="300">
        <v>11.8</v>
      </c>
      <c r="H141" s="61"/>
      <c r="I141" s="82">
        <v>40</v>
      </c>
      <c r="J141" s="82">
        <v>80</v>
      </c>
      <c r="K141" s="83">
        <v>100</v>
      </c>
      <c r="L141" s="84">
        <v>2</v>
      </c>
      <c r="M141" s="69">
        <v>4.9000000000000004</v>
      </c>
      <c r="N141" s="66">
        <v>24</v>
      </c>
      <c r="O141" s="127">
        <v>0.15</v>
      </c>
      <c r="Q141" s="499"/>
    </row>
    <row r="142" spans="1:17" x14ac:dyDescent="0.25">
      <c r="C142" s="126" t="s">
        <v>781</v>
      </c>
      <c r="D142" s="117">
        <v>25</v>
      </c>
      <c r="E142" s="65">
        <f t="shared" si="18"/>
        <v>16.555000000000003</v>
      </c>
      <c r="F142" s="65">
        <f t="shared" si="19"/>
        <v>15.802500000000002</v>
      </c>
      <c r="G142" s="299">
        <v>15.05</v>
      </c>
      <c r="H142" s="61"/>
      <c r="I142" s="66">
        <v>40</v>
      </c>
      <c r="J142" s="66">
        <v>120</v>
      </c>
      <c r="K142" s="67">
        <v>100</v>
      </c>
      <c r="L142" s="68">
        <v>2</v>
      </c>
      <c r="M142" s="88">
        <v>4.9000000000000004</v>
      </c>
      <c r="N142" s="82">
        <v>32</v>
      </c>
      <c r="O142" s="125">
        <v>0.18</v>
      </c>
      <c r="Q142" s="499"/>
    </row>
    <row r="143" spans="1:17" x14ac:dyDescent="0.25">
      <c r="C143" s="124" t="s">
        <v>782</v>
      </c>
      <c r="D143" s="120">
        <v>25</v>
      </c>
      <c r="E143" s="74">
        <f t="shared" si="18"/>
        <v>20.669</v>
      </c>
      <c r="F143" s="74">
        <f t="shared" si="19"/>
        <v>19.729500000000002</v>
      </c>
      <c r="G143" s="300">
        <v>18.79</v>
      </c>
      <c r="H143" s="61"/>
      <c r="I143" s="82">
        <v>40</v>
      </c>
      <c r="J143" s="82">
        <v>160</v>
      </c>
      <c r="K143" s="83">
        <v>100</v>
      </c>
      <c r="L143" s="84">
        <v>2</v>
      </c>
      <c r="M143" s="69">
        <v>4.9000000000000004</v>
      </c>
      <c r="N143" s="66">
        <v>36</v>
      </c>
      <c r="O143" s="127">
        <v>0.22</v>
      </c>
      <c r="Q143" s="499"/>
    </row>
    <row r="144" spans="1:17" ht="11.25" customHeight="1" x14ac:dyDescent="0.25">
      <c r="H144" s="321"/>
      <c r="Q144" s="499"/>
    </row>
    <row r="145" spans="1:20" ht="18" customHeight="1" x14ac:dyDescent="0.3">
      <c r="A145" s="57" t="s">
        <v>102</v>
      </c>
      <c r="Q145" s="499"/>
    </row>
    <row r="146" spans="1:20" ht="24.75" customHeight="1" x14ac:dyDescent="0.25">
      <c r="A146" s="549"/>
      <c r="B146" s="321"/>
      <c r="C146" s="546" t="s">
        <v>36</v>
      </c>
      <c r="D146" s="544" t="s">
        <v>37</v>
      </c>
      <c r="E146" s="58" t="s">
        <v>787</v>
      </c>
      <c r="F146" s="58" t="s">
        <v>788</v>
      </c>
      <c r="G146" s="58" t="s">
        <v>789</v>
      </c>
      <c r="H146" s="321"/>
      <c r="I146" s="547" t="s">
        <v>38</v>
      </c>
      <c r="J146" s="547" t="s">
        <v>39</v>
      </c>
      <c r="K146" s="555" t="s">
        <v>40</v>
      </c>
      <c r="L146" s="557" t="s">
        <v>41</v>
      </c>
      <c r="M146" s="547" t="s">
        <v>42</v>
      </c>
      <c r="N146" s="547" t="s">
        <v>43</v>
      </c>
      <c r="O146" s="559" t="s">
        <v>44</v>
      </c>
      <c r="Q146" s="499"/>
    </row>
    <row r="147" spans="1:20" s="59" customFormat="1" ht="14.25" customHeight="1" x14ac:dyDescent="0.25">
      <c r="A147" s="549"/>
      <c r="B147" s="321"/>
      <c r="C147" s="546"/>
      <c r="D147" s="545"/>
      <c r="E147" s="60" t="s">
        <v>45</v>
      </c>
      <c r="F147" s="60" t="s">
        <v>45</v>
      </c>
      <c r="G147" s="60" t="s">
        <v>45</v>
      </c>
      <c r="H147" s="61"/>
      <c r="I147" s="548"/>
      <c r="J147" s="548"/>
      <c r="K147" s="556"/>
      <c r="L147" s="558"/>
      <c r="M147" s="548"/>
      <c r="N147" s="548"/>
      <c r="O147" s="560"/>
      <c r="P147" s="457"/>
      <c r="Q147" s="499"/>
      <c r="R147" s="499"/>
    </row>
    <row r="148" spans="1:20" ht="16.5" customHeight="1" x14ac:dyDescent="0.25">
      <c r="A148" s="549"/>
      <c r="B148" s="321"/>
      <c r="C148" s="355" t="s">
        <v>46</v>
      </c>
      <c r="D148" s="355"/>
      <c r="E148" s="355"/>
      <c r="F148" s="355"/>
      <c r="G148" s="355"/>
      <c r="H148" s="121"/>
      <c r="I148" s="355"/>
      <c r="J148" s="355"/>
      <c r="K148" s="355"/>
      <c r="L148" s="355"/>
      <c r="M148" s="355"/>
      <c r="N148" s="355"/>
      <c r="O148" s="355"/>
      <c r="P148" s="62"/>
      <c r="Q148" s="499"/>
    </row>
    <row r="149" spans="1:20" x14ac:dyDescent="0.25">
      <c r="A149" s="549"/>
      <c r="B149" s="321"/>
      <c r="C149" s="451" t="s">
        <v>103</v>
      </c>
      <c r="D149" s="117">
        <v>100</v>
      </c>
      <c r="E149" s="65">
        <f t="shared" ref="E149" si="23">G149*1.1</f>
        <v>2.8600000000000003</v>
      </c>
      <c r="F149" s="299">
        <f>G149*1.05</f>
        <v>2.7300000000000004</v>
      </c>
      <c r="G149" s="299">
        <v>2.6</v>
      </c>
      <c r="H149" s="128"/>
      <c r="I149" s="452">
        <v>40</v>
      </c>
      <c r="J149" s="452">
        <v>40</v>
      </c>
      <c r="K149" s="453">
        <v>40</v>
      </c>
      <c r="L149" s="442">
        <v>1.5</v>
      </c>
      <c r="M149" s="129">
        <v>4.9000000000000004</v>
      </c>
      <c r="N149" s="130">
        <v>8</v>
      </c>
      <c r="O149" s="131">
        <v>3.5000000000000003E-2</v>
      </c>
      <c r="Q149" s="499"/>
    </row>
    <row r="150" spans="1:20" ht="15.75" customHeight="1" x14ac:dyDescent="0.25">
      <c r="A150" s="549"/>
      <c r="B150" s="132"/>
      <c r="C150" s="320" t="s">
        <v>65</v>
      </c>
      <c r="D150" s="133"/>
      <c r="E150" s="133"/>
      <c r="F150" s="133"/>
      <c r="G150" s="134"/>
      <c r="H150" s="121"/>
      <c r="I150" s="355"/>
      <c r="J150" s="355"/>
      <c r="K150" s="355"/>
      <c r="L150" s="355"/>
      <c r="M150" s="355"/>
      <c r="N150" s="355"/>
      <c r="O150" s="355"/>
      <c r="Q150" s="499"/>
    </row>
    <row r="151" spans="1:20" ht="15.75" customHeight="1" x14ac:dyDescent="0.25">
      <c r="A151" s="549"/>
      <c r="B151" s="132"/>
      <c r="C151" s="340" t="s">
        <v>754</v>
      </c>
      <c r="D151" s="120">
        <v>1</v>
      </c>
      <c r="E151" s="74">
        <f t="shared" ref="E151:E210" si="24">G151*1.1</f>
        <v>97.504000000000005</v>
      </c>
      <c r="F151" s="300">
        <f>G151*1.05</f>
        <v>93.072000000000003</v>
      </c>
      <c r="G151" s="300">
        <v>88.64</v>
      </c>
      <c r="H151" s="121"/>
      <c r="I151" s="82">
        <v>20</v>
      </c>
      <c r="J151" s="82">
        <v>20</v>
      </c>
      <c r="K151" s="83">
        <v>2000</v>
      </c>
      <c r="L151" s="84">
        <v>2</v>
      </c>
      <c r="M151" s="355"/>
      <c r="N151" s="355"/>
      <c r="O151" s="355"/>
      <c r="Q151" s="499"/>
    </row>
    <row r="152" spans="1:20" ht="15" customHeight="1" x14ac:dyDescent="0.25">
      <c r="A152" s="549"/>
      <c r="B152" s="132"/>
      <c r="C152" s="341" t="s">
        <v>104</v>
      </c>
      <c r="D152" s="117">
        <v>200</v>
      </c>
      <c r="E152" s="471">
        <f t="shared" si="24"/>
        <v>1.5070000000000003</v>
      </c>
      <c r="F152" s="299">
        <f t="shared" ref="F152:F210" si="25">G152*1.05</f>
        <v>1.4385000000000001</v>
      </c>
      <c r="G152" s="299">
        <v>1.37</v>
      </c>
      <c r="H152" s="121"/>
      <c r="I152" s="66">
        <v>30</v>
      </c>
      <c r="J152" s="66">
        <v>30</v>
      </c>
      <c r="K152" s="67">
        <v>20</v>
      </c>
      <c r="L152" s="68">
        <v>2</v>
      </c>
      <c r="M152" s="69">
        <v>4.9000000000000004</v>
      </c>
      <c r="N152" s="66">
        <v>8</v>
      </c>
      <c r="O152" s="127">
        <v>0.03</v>
      </c>
      <c r="Q152" s="499"/>
    </row>
    <row r="153" spans="1:20" ht="15" customHeight="1" x14ac:dyDescent="0.25">
      <c r="A153" s="549"/>
      <c r="B153" s="132"/>
      <c r="C153" s="340" t="s">
        <v>105</v>
      </c>
      <c r="D153" s="120">
        <v>200</v>
      </c>
      <c r="E153" s="74">
        <f t="shared" si="24"/>
        <v>1.7929999999999999</v>
      </c>
      <c r="F153" s="300">
        <f t="shared" si="25"/>
        <v>1.7115</v>
      </c>
      <c r="G153" s="300">
        <v>1.63</v>
      </c>
      <c r="H153" s="121"/>
      <c r="I153" s="82">
        <v>30</v>
      </c>
      <c r="J153" s="82">
        <v>30</v>
      </c>
      <c r="K153" s="83">
        <v>30</v>
      </c>
      <c r="L153" s="84">
        <v>2</v>
      </c>
      <c r="M153" s="88">
        <v>4.9000000000000004</v>
      </c>
      <c r="N153" s="82">
        <v>10</v>
      </c>
      <c r="O153" s="125">
        <v>5.3999999999999999E-2</v>
      </c>
      <c r="Q153" s="499"/>
    </row>
    <row r="154" spans="1:20" ht="15" customHeight="1" x14ac:dyDescent="0.25">
      <c r="A154" s="549"/>
      <c r="B154" s="132"/>
      <c r="C154" s="341" t="s">
        <v>597</v>
      </c>
      <c r="D154" s="117">
        <v>200</v>
      </c>
      <c r="E154" s="471">
        <f t="shared" si="24"/>
        <v>2.9480000000000004</v>
      </c>
      <c r="F154" s="299">
        <f t="shared" si="25"/>
        <v>2.8140000000000005</v>
      </c>
      <c r="G154" s="299">
        <v>2.68</v>
      </c>
      <c r="H154" s="121"/>
      <c r="I154" s="66">
        <v>30</v>
      </c>
      <c r="J154" s="66">
        <v>30</v>
      </c>
      <c r="K154" s="67">
        <v>40</v>
      </c>
      <c r="L154" s="68">
        <v>2</v>
      </c>
      <c r="M154" s="88"/>
      <c r="N154" s="82"/>
      <c r="O154" s="125"/>
      <c r="Q154" s="499"/>
    </row>
    <row r="155" spans="1:20" ht="15" customHeight="1" x14ac:dyDescent="0.25">
      <c r="A155" s="549"/>
      <c r="B155" s="132"/>
      <c r="C155" s="340" t="s">
        <v>598</v>
      </c>
      <c r="D155" s="120">
        <v>200</v>
      </c>
      <c r="E155" s="74">
        <f t="shared" si="24"/>
        <v>3.7290000000000005</v>
      </c>
      <c r="F155" s="300">
        <f t="shared" si="25"/>
        <v>3.5595000000000003</v>
      </c>
      <c r="G155" s="300">
        <v>3.39</v>
      </c>
      <c r="H155" s="121"/>
      <c r="I155" s="82">
        <v>30</v>
      </c>
      <c r="J155" s="82">
        <v>30</v>
      </c>
      <c r="K155" s="83">
        <v>50</v>
      </c>
      <c r="L155" s="84">
        <v>2</v>
      </c>
      <c r="M155" s="88"/>
      <c r="N155" s="82"/>
      <c r="O155" s="125"/>
      <c r="Q155" s="499"/>
    </row>
    <row r="156" spans="1:20" ht="15" customHeight="1" x14ac:dyDescent="0.25">
      <c r="A156" s="549"/>
      <c r="B156" s="132"/>
      <c r="C156" s="341" t="s">
        <v>755</v>
      </c>
      <c r="D156" s="117">
        <v>1</v>
      </c>
      <c r="E156" s="471">
        <f t="shared" si="24"/>
        <v>73.105999999999995</v>
      </c>
      <c r="F156" s="299">
        <f t="shared" si="25"/>
        <v>69.783000000000001</v>
      </c>
      <c r="G156" s="299">
        <v>66.459999999999994</v>
      </c>
      <c r="H156" s="121"/>
      <c r="I156" s="66">
        <v>30</v>
      </c>
      <c r="J156" s="66">
        <v>30</v>
      </c>
      <c r="K156" s="67">
        <v>1000</v>
      </c>
      <c r="L156" s="68">
        <v>2</v>
      </c>
      <c r="M156" s="88"/>
      <c r="N156" s="82"/>
      <c r="O156" s="125"/>
      <c r="Q156" s="499"/>
    </row>
    <row r="157" spans="1:20" x14ac:dyDescent="0.25">
      <c r="A157" s="549"/>
      <c r="B157" s="321"/>
      <c r="C157" s="340" t="s">
        <v>106</v>
      </c>
      <c r="D157" s="120">
        <v>200</v>
      </c>
      <c r="E157" s="74">
        <f t="shared" si="24"/>
        <v>1.8260000000000001</v>
      </c>
      <c r="F157" s="300">
        <f t="shared" si="25"/>
        <v>1.7429999999999999</v>
      </c>
      <c r="G157" s="300">
        <v>1.66</v>
      </c>
      <c r="H157" s="135"/>
      <c r="I157" s="82">
        <v>40</v>
      </c>
      <c r="J157" s="82">
        <v>40</v>
      </c>
      <c r="K157" s="83">
        <v>20</v>
      </c>
      <c r="L157" s="84">
        <v>2</v>
      </c>
      <c r="M157" s="69">
        <v>4.9000000000000004</v>
      </c>
      <c r="N157" s="136">
        <v>4</v>
      </c>
      <c r="O157" s="71">
        <v>2.4E-2</v>
      </c>
      <c r="Q157" s="499"/>
    </row>
    <row r="158" spans="1:20" x14ac:dyDescent="0.25">
      <c r="A158" s="321"/>
      <c r="B158" s="321"/>
      <c r="C158" s="341" t="s">
        <v>107</v>
      </c>
      <c r="D158" s="117">
        <v>200</v>
      </c>
      <c r="E158" s="471">
        <f t="shared" si="24"/>
        <v>3.1240000000000001</v>
      </c>
      <c r="F158" s="299">
        <f t="shared" si="25"/>
        <v>2.9819999999999998</v>
      </c>
      <c r="G158" s="299">
        <v>2.84</v>
      </c>
      <c r="H158" s="135"/>
      <c r="I158" s="66">
        <v>40</v>
      </c>
      <c r="J158" s="66">
        <v>40</v>
      </c>
      <c r="K158" s="67">
        <v>30</v>
      </c>
      <c r="L158" s="68">
        <v>2</v>
      </c>
      <c r="M158" s="88">
        <v>4.9000000000000004</v>
      </c>
      <c r="N158" s="137">
        <v>8</v>
      </c>
      <c r="O158" s="87">
        <v>3.5999999999999997E-2</v>
      </c>
      <c r="Q158" s="499"/>
    </row>
    <row r="159" spans="1:20" x14ac:dyDescent="0.25">
      <c r="C159" s="340" t="s">
        <v>108</v>
      </c>
      <c r="D159" s="120">
        <v>100</v>
      </c>
      <c r="E159" s="74">
        <f t="shared" si="24"/>
        <v>3.355</v>
      </c>
      <c r="F159" s="300">
        <f t="shared" si="25"/>
        <v>3.2025000000000001</v>
      </c>
      <c r="G159" s="300">
        <v>3.05</v>
      </c>
      <c r="H159" s="135"/>
      <c r="I159" s="82">
        <v>40</v>
      </c>
      <c r="J159" s="82">
        <v>40</v>
      </c>
      <c r="K159" s="83">
        <v>40</v>
      </c>
      <c r="L159" s="84">
        <v>2</v>
      </c>
      <c r="M159" s="69">
        <v>4.9000000000000004</v>
      </c>
      <c r="N159" s="136">
        <v>8</v>
      </c>
      <c r="O159" s="71">
        <v>4.8000000000000001E-2</v>
      </c>
      <c r="Q159" s="499"/>
    </row>
    <row r="160" spans="1:20" x14ac:dyDescent="0.25">
      <c r="C160" s="341" t="s">
        <v>109</v>
      </c>
      <c r="D160" s="117">
        <v>50</v>
      </c>
      <c r="E160" s="471">
        <f t="shared" si="24"/>
        <v>4.774</v>
      </c>
      <c r="F160" s="299">
        <f t="shared" si="25"/>
        <v>4.5570000000000004</v>
      </c>
      <c r="G160" s="299">
        <v>4.34</v>
      </c>
      <c r="H160" s="135"/>
      <c r="I160" s="66">
        <v>40</v>
      </c>
      <c r="J160" s="66">
        <v>40</v>
      </c>
      <c r="K160" s="67">
        <v>50</v>
      </c>
      <c r="L160" s="68">
        <v>2</v>
      </c>
      <c r="M160" s="88">
        <v>4.9000000000000004</v>
      </c>
      <c r="N160" s="137">
        <v>10</v>
      </c>
      <c r="O160" s="87">
        <v>6.2E-2</v>
      </c>
      <c r="Q160" s="499"/>
      <c r="T160" s="477"/>
    </row>
    <row r="161" spans="1:20" x14ac:dyDescent="0.25">
      <c r="C161" s="340" t="s">
        <v>110</v>
      </c>
      <c r="D161" s="120">
        <v>50</v>
      </c>
      <c r="E161" s="74">
        <f t="shared" si="24"/>
        <v>4.8400000000000007</v>
      </c>
      <c r="F161" s="300">
        <f t="shared" si="25"/>
        <v>4.620000000000001</v>
      </c>
      <c r="G161" s="300">
        <v>4.4000000000000004</v>
      </c>
      <c r="H161" s="135"/>
      <c r="I161" s="82">
        <v>40</v>
      </c>
      <c r="J161" s="82">
        <v>40</v>
      </c>
      <c r="K161" s="83">
        <v>60</v>
      </c>
      <c r="L161" s="84">
        <v>2</v>
      </c>
      <c r="M161" s="69">
        <v>4.9000000000000004</v>
      </c>
      <c r="N161" s="136">
        <v>12</v>
      </c>
      <c r="O161" s="71">
        <v>7.1999999999999995E-2</v>
      </c>
      <c r="Q161" s="499"/>
      <c r="T161" s="477"/>
    </row>
    <row r="162" spans="1:20" x14ac:dyDescent="0.25">
      <c r="C162" s="341" t="s">
        <v>111</v>
      </c>
      <c r="D162" s="117">
        <v>50</v>
      </c>
      <c r="E162" s="471">
        <f t="shared" si="24"/>
        <v>6.4350000000000005</v>
      </c>
      <c r="F162" s="299">
        <f t="shared" si="25"/>
        <v>6.1425000000000001</v>
      </c>
      <c r="G162" s="299">
        <v>5.85</v>
      </c>
      <c r="H162" s="135"/>
      <c r="I162" s="66">
        <v>40</v>
      </c>
      <c r="J162" s="66">
        <v>40</v>
      </c>
      <c r="K162" s="67">
        <v>80</v>
      </c>
      <c r="L162" s="68">
        <v>2</v>
      </c>
      <c r="M162" s="88">
        <v>4.9000000000000004</v>
      </c>
      <c r="N162" s="137">
        <v>16</v>
      </c>
      <c r="O162" s="87">
        <v>9.6000000000000002E-2</v>
      </c>
      <c r="Q162" s="499"/>
      <c r="T162" s="477"/>
    </row>
    <row r="163" spans="1:20" x14ac:dyDescent="0.25">
      <c r="C163" s="340" t="s">
        <v>112</v>
      </c>
      <c r="D163" s="120">
        <v>50</v>
      </c>
      <c r="E163" s="74">
        <f t="shared" si="24"/>
        <v>7.9310000000000009</v>
      </c>
      <c r="F163" s="300">
        <f t="shared" si="25"/>
        <v>7.5705</v>
      </c>
      <c r="G163" s="300">
        <v>7.21</v>
      </c>
      <c r="H163" s="135"/>
      <c r="I163" s="82">
        <v>40</v>
      </c>
      <c r="J163" s="82">
        <v>40</v>
      </c>
      <c r="K163" s="83">
        <v>100</v>
      </c>
      <c r="L163" s="84">
        <v>2</v>
      </c>
      <c r="M163" s="69">
        <v>4.9000000000000004</v>
      </c>
      <c r="N163" s="136">
        <v>20</v>
      </c>
      <c r="O163" s="71">
        <v>0.12</v>
      </c>
      <c r="Q163" s="499"/>
      <c r="T163" s="477"/>
    </row>
    <row r="164" spans="1:20" x14ac:dyDescent="0.25">
      <c r="C164" s="341" t="s">
        <v>113</v>
      </c>
      <c r="D164" s="117">
        <v>50</v>
      </c>
      <c r="E164" s="471">
        <f t="shared" si="24"/>
        <v>9.7790000000000017</v>
      </c>
      <c r="F164" s="299">
        <f t="shared" si="25"/>
        <v>9.3345000000000002</v>
      </c>
      <c r="G164" s="299">
        <v>8.89</v>
      </c>
      <c r="H164" s="135"/>
      <c r="I164" s="66">
        <v>40</v>
      </c>
      <c r="J164" s="66">
        <v>40</v>
      </c>
      <c r="K164" s="67">
        <v>120</v>
      </c>
      <c r="L164" s="68">
        <v>2</v>
      </c>
      <c r="M164" s="88">
        <v>4.9000000000000004</v>
      </c>
      <c r="N164" s="137">
        <v>24</v>
      </c>
      <c r="O164" s="87">
        <v>0.14399999999999999</v>
      </c>
      <c r="Q164" s="499"/>
      <c r="T164" s="477"/>
    </row>
    <row r="165" spans="1:20" x14ac:dyDescent="0.25">
      <c r="C165" s="340" t="s">
        <v>114</v>
      </c>
      <c r="D165" s="120">
        <v>50</v>
      </c>
      <c r="E165" s="74">
        <f t="shared" si="24"/>
        <v>11.396000000000001</v>
      </c>
      <c r="F165" s="300">
        <f t="shared" si="25"/>
        <v>10.878</v>
      </c>
      <c r="G165" s="300">
        <v>10.36</v>
      </c>
      <c r="H165" s="135"/>
      <c r="I165" s="82">
        <v>40</v>
      </c>
      <c r="J165" s="82">
        <v>40</v>
      </c>
      <c r="K165" s="83">
        <v>140</v>
      </c>
      <c r="L165" s="84">
        <v>2</v>
      </c>
      <c r="M165" s="69">
        <v>4.9000000000000004</v>
      </c>
      <c r="N165" s="136">
        <v>28</v>
      </c>
      <c r="O165" s="71">
        <v>0.16800000000000001</v>
      </c>
      <c r="Q165" s="499"/>
      <c r="T165" s="477"/>
    </row>
    <row r="166" spans="1:20" x14ac:dyDescent="0.25">
      <c r="C166" s="341" t="s">
        <v>599</v>
      </c>
      <c r="D166" s="117">
        <v>50</v>
      </c>
      <c r="E166" s="471">
        <f t="shared" si="24"/>
        <v>13.024000000000001</v>
      </c>
      <c r="F166" s="299">
        <f t="shared" si="25"/>
        <v>12.432</v>
      </c>
      <c r="G166" s="299">
        <v>11.84</v>
      </c>
      <c r="H166" s="135"/>
      <c r="I166" s="66">
        <v>40</v>
      </c>
      <c r="J166" s="66">
        <v>40</v>
      </c>
      <c r="K166" s="67">
        <v>160</v>
      </c>
      <c r="L166" s="68">
        <v>2</v>
      </c>
      <c r="M166" s="69"/>
      <c r="N166" s="136"/>
      <c r="O166" s="71"/>
      <c r="Q166" s="499"/>
      <c r="T166" s="477"/>
    </row>
    <row r="167" spans="1:20" s="318" customFormat="1" x14ac:dyDescent="0.25">
      <c r="A167"/>
      <c r="B167"/>
      <c r="C167" s="340" t="s">
        <v>115</v>
      </c>
      <c r="D167" s="120">
        <v>50</v>
      </c>
      <c r="E167" s="74">
        <f t="shared" si="24"/>
        <v>16.599</v>
      </c>
      <c r="F167" s="300">
        <f t="shared" si="25"/>
        <v>15.8445</v>
      </c>
      <c r="G167" s="300">
        <v>15.09</v>
      </c>
      <c r="H167" s="135"/>
      <c r="I167" s="82">
        <v>40</v>
      </c>
      <c r="J167" s="82">
        <v>40</v>
      </c>
      <c r="K167" s="83">
        <v>200</v>
      </c>
      <c r="L167" s="84">
        <v>2</v>
      </c>
      <c r="M167" s="88">
        <v>4.9000000000000004</v>
      </c>
      <c r="N167" s="137">
        <v>40</v>
      </c>
      <c r="O167" s="87">
        <v>0.24</v>
      </c>
      <c r="P167" s="457"/>
      <c r="Q167" s="499"/>
      <c r="R167" s="498"/>
      <c r="T167" s="477"/>
    </row>
    <row r="168" spans="1:20" x14ac:dyDescent="0.25">
      <c r="A168" s="318"/>
      <c r="B168" s="318"/>
      <c r="C168" s="341" t="s">
        <v>116</v>
      </c>
      <c r="D168" s="117">
        <v>25</v>
      </c>
      <c r="E168" s="471">
        <f t="shared" si="24"/>
        <v>19.954000000000001</v>
      </c>
      <c r="F168" s="299">
        <f t="shared" si="25"/>
        <v>19.047000000000001</v>
      </c>
      <c r="G168" s="299">
        <v>18.14</v>
      </c>
      <c r="H168" s="135"/>
      <c r="I168" s="66">
        <v>40</v>
      </c>
      <c r="J168" s="66">
        <v>40</v>
      </c>
      <c r="K168" s="67">
        <v>240</v>
      </c>
      <c r="L168" s="68">
        <v>2</v>
      </c>
      <c r="M168" s="69">
        <v>4.9000000000000004</v>
      </c>
      <c r="N168" s="136">
        <v>48</v>
      </c>
      <c r="O168" s="71">
        <v>0.28799999999999998</v>
      </c>
      <c r="Q168" s="499"/>
      <c r="T168" s="477"/>
    </row>
    <row r="169" spans="1:20" x14ac:dyDescent="0.25">
      <c r="A169" s="318"/>
      <c r="B169" s="318"/>
      <c r="C169" s="340" t="s">
        <v>600</v>
      </c>
      <c r="D169" s="120">
        <v>25</v>
      </c>
      <c r="E169" s="74">
        <f t="shared" si="24"/>
        <v>21.065000000000001</v>
      </c>
      <c r="F169" s="300">
        <f t="shared" si="25"/>
        <v>20.107499999999998</v>
      </c>
      <c r="G169" s="300">
        <v>19.149999999999999</v>
      </c>
      <c r="H169" s="135"/>
      <c r="I169" s="82">
        <v>40</v>
      </c>
      <c r="J169" s="82">
        <v>40</v>
      </c>
      <c r="K169" s="83">
        <v>260</v>
      </c>
      <c r="L169" s="84">
        <v>2</v>
      </c>
      <c r="M169" s="69"/>
      <c r="N169" s="136"/>
      <c r="O169" s="71"/>
      <c r="Q169" s="499"/>
      <c r="T169" s="477"/>
    </row>
    <row r="170" spans="1:20" x14ac:dyDescent="0.25">
      <c r="A170" s="410"/>
      <c r="B170" s="410"/>
      <c r="C170" s="341" t="s">
        <v>756</v>
      </c>
      <c r="D170" s="117">
        <v>1</v>
      </c>
      <c r="E170" s="471">
        <f t="shared" si="24"/>
        <v>162.393</v>
      </c>
      <c r="F170" s="299">
        <f t="shared" si="25"/>
        <v>155.01150000000001</v>
      </c>
      <c r="G170" s="299">
        <v>147.63</v>
      </c>
      <c r="H170" s="135"/>
      <c r="I170" s="66">
        <v>40</v>
      </c>
      <c r="J170" s="66">
        <v>40</v>
      </c>
      <c r="K170" s="67">
        <v>2000</v>
      </c>
      <c r="L170" s="68">
        <v>2</v>
      </c>
      <c r="M170" s="69"/>
      <c r="N170" s="136"/>
      <c r="O170" s="71"/>
      <c r="Q170" s="499"/>
    </row>
    <row r="171" spans="1:20" x14ac:dyDescent="0.25">
      <c r="C171" s="340" t="s">
        <v>117</v>
      </c>
      <c r="D171" s="120">
        <v>50</v>
      </c>
      <c r="E171" s="74">
        <f t="shared" si="24"/>
        <v>3.9820000000000007</v>
      </c>
      <c r="F171" s="300">
        <f t="shared" si="25"/>
        <v>3.8010000000000002</v>
      </c>
      <c r="G171" s="300">
        <v>3.62</v>
      </c>
      <c r="H171" s="135"/>
      <c r="I171" s="82">
        <v>50</v>
      </c>
      <c r="J171" s="82">
        <v>50</v>
      </c>
      <c r="K171" s="83">
        <v>40</v>
      </c>
      <c r="L171" s="84">
        <v>2</v>
      </c>
      <c r="M171" s="88">
        <v>4.9000000000000004</v>
      </c>
      <c r="N171" s="137">
        <v>10</v>
      </c>
      <c r="O171" s="87">
        <v>0.06</v>
      </c>
      <c r="Q171" s="499"/>
    </row>
    <row r="172" spans="1:20" x14ac:dyDescent="0.25">
      <c r="C172" s="341" t="s">
        <v>118</v>
      </c>
      <c r="D172" s="117">
        <v>50</v>
      </c>
      <c r="E172" s="471">
        <f t="shared" si="24"/>
        <v>4.9719999999999995</v>
      </c>
      <c r="F172" s="299">
        <f t="shared" si="25"/>
        <v>4.7459999999999996</v>
      </c>
      <c r="G172" s="299">
        <v>4.5199999999999996</v>
      </c>
      <c r="H172" s="135"/>
      <c r="I172" s="66">
        <v>50</v>
      </c>
      <c r="J172" s="66">
        <v>50</v>
      </c>
      <c r="K172" s="67">
        <v>50</v>
      </c>
      <c r="L172" s="68">
        <v>2</v>
      </c>
      <c r="M172" s="69">
        <v>4.9000000000000004</v>
      </c>
      <c r="N172" s="136">
        <v>10</v>
      </c>
      <c r="O172" s="71">
        <v>7.9000000000000001E-2</v>
      </c>
      <c r="Q172" s="499"/>
    </row>
    <row r="173" spans="1:20" x14ac:dyDescent="0.25">
      <c r="B173" s="132"/>
      <c r="C173" s="340" t="s">
        <v>119</v>
      </c>
      <c r="D173" s="120">
        <v>50</v>
      </c>
      <c r="E173" s="74">
        <f t="shared" si="24"/>
        <v>6.6330000000000009</v>
      </c>
      <c r="F173" s="300">
        <f t="shared" si="25"/>
        <v>6.3315000000000001</v>
      </c>
      <c r="G173" s="300">
        <v>6.03</v>
      </c>
      <c r="H173" s="135"/>
      <c r="I173" s="82">
        <v>50</v>
      </c>
      <c r="J173" s="82">
        <v>50</v>
      </c>
      <c r="K173" s="83">
        <v>60</v>
      </c>
      <c r="L173" s="84">
        <v>2</v>
      </c>
      <c r="M173" s="88">
        <v>4.9000000000000004</v>
      </c>
      <c r="N173" s="137">
        <v>15</v>
      </c>
      <c r="O173" s="87">
        <v>0.09</v>
      </c>
      <c r="Q173" s="499"/>
    </row>
    <row r="174" spans="1:20" x14ac:dyDescent="0.25">
      <c r="C174" s="341" t="s">
        <v>120</v>
      </c>
      <c r="D174" s="117">
        <v>50</v>
      </c>
      <c r="E174" s="471">
        <f t="shared" si="24"/>
        <v>8.8439999999999994</v>
      </c>
      <c r="F174" s="299">
        <f t="shared" si="25"/>
        <v>8.4420000000000002</v>
      </c>
      <c r="G174" s="299">
        <v>8.0399999999999991</v>
      </c>
      <c r="H174" s="135"/>
      <c r="I174" s="66">
        <v>50</v>
      </c>
      <c r="J174" s="66">
        <v>50</v>
      </c>
      <c r="K174" s="67">
        <v>80</v>
      </c>
      <c r="L174" s="68">
        <v>2</v>
      </c>
      <c r="M174" s="69">
        <v>4.9000000000000004</v>
      </c>
      <c r="N174" s="136">
        <v>20</v>
      </c>
      <c r="O174" s="71">
        <v>0.12</v>
      </c>
      <c r="Q174" s="499"/>
    </row>
    <row r="175" spans="1:20" x14ac:dyDescent="0.25">
      <c r="C175" s="340" t="s">
        <v>121</v>
      </c>
      <c r="D175" s="120">
        <v>50</v>
      </c>
      <c r="E175" s="74">
        <f t="shared" si="24"/>
        <v>10.043000000000001</v>
      </c>
      <c r="F175" s="300">
        <f t="shared" si="25"/>
        <v>9.5865000000000009</v>
      </c>
      <c r="G175" s="300">
        <v>9.1300000000000008</v>
      </c>
      <c r="H175" s="135"/>
      <c r="I175" s="82">
        <v>50</v>
      </c>
      <c r="J175" s="82">
        <v>50</v>
      </c>
      <c r="K175" s="83">
        <v>100</v>
      </c>
      <c r="L175" s="84">
        <v>2</v>
      </c>
      <c r="M175" s="88">
        <v>4.9000000000000004</v>
      </c>
      <c r="N175" s="137">
        <v>25</v>
      </c>
      <c r="O175" s="87">
        <v>0.15</v>
      </c>
      <c r="Q175" s="499"/>
    </row>
    <row r="176" spans="1:20" x14ac:dyDescent="0.25">
      <c r="C176" s="341" t="s">
        <v>122</v>
      </c>
      <c r="D176" s="117">
        <v>50</v>
      </c>
      <c r="E176" s="471">
        <f t="shared" si="24"/>
        <v>4.8620000000000001</v>
      </c>
      <c r="F176" s="299">
        <f t="shared" si="25"/>
        <v>4.641</v>
      </c>
      <c r="G176" s="299">
        <v>4.42</v>
      </c>
      <c r="H176" s="135"/>
      <c r="I176" s="66">
        <v>60</v>
      </c>
      <c r="J176" s="66">
        <v>60</v>
      </c>
      <c r="K176" s="67">
        <v>40</v>
      </c>
      <c r="L176" s="68">
        <v>2</v>
      </c>
      <c r="M176" s="69">
        <v>4.9000000000000004</v>
      </c>
      <c r="N176" s="136">
        <v>12</v>
      </c>
      <c r="O176" s="71">
        <v>7.1999999999999995E-2</v>
      </c>
      <c r="Q176" s="499"/>
    </row>
    <row r="177" spans="3:17" x14ac:dyDescent="0.25">
      <c r="C177" s="340" t="s">
        <v>123</v>
      </c>
      <c r="D177" s="120">
        <v>50</v>
      </c>
      <c r="E177" s="74">
        <f t="shared" si="24"/>
        <v>5.9510000000000005</v>
      </c>
      <c r="F177" s="300">
        <f t="shared" si="25"/>
        <v>5.6805000000000003</v>
      </c>
      <c r="G177" s="300">
        <v>5.41</v>
      </c>
      <c r="H177" s="135"/>
      <c r="I177" s="82">
        <v>60</v>
      </c>
      <c r="J177" s="82">
        <v>60</v>
      </c>
      <c r="K177" s="83">
        <v>50</v>
      </c>
      <c r="L177" s="84">
        <v>2</v>
      </c>
      <c r="M177" s="88">
        <v>4.9000000000000004</v>
      </c>
      <c r="N177" s="137">
        <v>15</v>
      </c>
      <c r="O177" s="87">
        <v>0.09</v>
      </c>
      <c r="Q177" s="499"/>
    </row>
    <row r="178" spans="3:17" x14ac:dyDescent="0.25">
      <c r="C178" s="341" t="s">
        <v>124</v>
      </c>
      <c r="D178" s="117">
        <v>50</v>
      </c>
      <c r="E178" s="471">
        <f t="shared" si="24"/>
        <v>7.2820000000000009</v>
      </c>
      <c r="F178" s="299">
        <f t="shared" si="25"/>
        <v>6.9510000000000005</v>
      </c>
      <c r="G178" s="299">
        <v>6.62</v>
      </c>
      <c r="H178" s="135"/>
      <c r="I178" s="66">
        <v>60</v>
      </c>
      <c r="J178" s="66">
        <v>60</v>
      </c>
      <c r="K178" s="67">
        <v>60</v>
      </c>
      <c r="L178" s="68">
        <v>2</v>
      </c>
      <c r="M178" s="69">
        <v>4.9000000000000004</v>
      </c>
      <c r="N178" s="136">
        <v>18</v>
      </c>
      <c r="O178" s="71">
        <v>0.108</v>
      </c>
      <c r="Q178" s="499"/>
    </row>
    <row r="179" spans="3:17" x14ac:dyDescent="0.25">
      <c r="C179" s="340" t="s">
        <v>125</v>
      </c>
      <c r="D179" s="120">
        <v>50</v>
      </c>
      <c r="E179" s="74">
        <f t="shared" si="24"/>
        <v>9.6910000000000007</v>
      </c>
      <c r="F179" s="300">
        <f t="shared" si="25"/>
        <v>9.2505000000000006</v>
      </c>
      <c r="G179" s="300">
        <v>8.81</v>
      </c>
      <c r="H179" s="135"/>
      <c r="I179" s="82">
        <v>60</v>
      </c>
      <c r="J179" s="82">
        <v>60</v>
      </c>
      <c r="K179" s="83">
        <v>80</v>
      </c>
      <c r="L179" s="84">
        <v>2</v>
      </c>
      <c r="M179" s="88">
        <v>4.9000000000000004</v>
      </c>
      <c r="N179" s="137">
        <v>24</v>
      </c>
      <c r="O179" s="87">
        <v>0.14399999999999999</v>
      </c>
      <c r="Q179" s="499"/>
    </row>
    <row r="180" spans="3:17" x14ac:dyDescent="0.25">
      <c r="C180" s="341" t="s">
        <v>126</v>
      </c>
      <c r="D180" s="117">
        <v>50</v>
      </c>
      <c r="E180" s="471">
        <f t="shared" si="24"/>
        <v>12.122</v>
      </c>
      <c r="F180" s="299">
        <f t="shared" si="25"/>
        <v>11.571</v>
      </c>
      <c r="G180" s="299">
        <v>11.02</v>
      </c>
      <c r="H180" s="135"/>
      <c r="I180" s="66">
        <v>60</v>
      </c>
      <c r="J180" s="66">
        <v>60</v>
      </c>
      <c r="K180" s="67">
        <v>100</v>
      </c>
      <c r="L180" s="68">
        <v>2</v>
      </c>
      <c r="M180" s="69">
        <v>4.9000000000000004</v>
      </c>
      <c r="N180" s="136">
        <v>30</v>
      </c>
      <c r="O180" s="71">
        <v>0.18</v>
      </c>
      <c r="Q180" s="499"/>
    </row>
    <row r="181" spans="3:17" x14ac:dyDescent="0.25">
      <c r="C181" s="340" t="s">
        <v>601</v>
      </c>
      <c r="D181" s="120">
        <v>25</v>
      </c>
      <c r="E181" s="74">
        <f t="shared" si="24"/>
        <v>14.982000000000001</v>
      </c>
      <c r="F181" s="300">
        <f t="shared" si="25"/>
        <v>14.301</v>
      </c>
      <c r="G181" s="300">
        <v>13.62</v>
      </c>
      <c r="H181" s="135"/>
      <c r="I181" s="82">
        <v>60</v>
      </c>
      <c r="J181" s="82">
        <v>60</v>
      </c>
      <c r="K181" s="83">
        <v>120</v>
      </c>
      <c r="L181" s="84">
        <v>2</v>
      </c>
      <c r="M181" s="69"/>
      <c r="N181" s="136"/>
      <c r="O181" s="71"/>
      <c r="Q181" s="499"/>
    </row>
    <row r="182" spans="3:17" x14ac:dyDescent="0.25">
      <c r="C182" s="341" t="s">
        <v>127</v>
      </c>
      <c r="D182" s="117">
        <v>25</v>
      </c>
      <c r="E182" s="471">
        <f t="shared" si="24"/>
        <v>17.468000000000004</v>
      </c>
      <c r="F182" s="299">
        <f t="shared" si="25"/>
        <v>16.674000000000003</v>
      </c>
      <c r="G182" s="299">
        <v>15.88</v>
      </c>
      <c r="H182" s="135"/>
      <c r="I182" s="66">
        <v>60</v>
      </c>
      <c r="J182" s="66">
        <v>60</v>
      </c>
      <c r="K182" s="67">
        <v>140</v>
      </c>
      <c r="L182" s="68">
        <v>2</v>
      </c>
      <c r="M182" s="88">
        <v>4.9000000000000004</v>
      </c>
      <c r="N182" s="137">
        <v>40</v>
      </c>
      <c r="O182" s="87">
        <v>0.26200000000000001</v>
      </c>
      <c r="Q182" s="499"/>
    </row>
    <row r="183" spans="3:17" x14ac:dyDescent="0.25">
      <c r="C183" s="340" t="s">
        <v>602</v>
      </c>
      <c r="D183" s="120">
        <v>25</v>
      </c>
      <c r="E183" s="74">
        <f t="shared" si="24"/>
        <v>19.833000000000002</v>
      </c>
      <c r="F183" s="300">
        <f t="shared" si="25"/>
        <v>18.931500000000003</v>
      </c>
      <c r="G183" s="300">
        <v>18.03</v>
      </c>
      <c r="H183" s="135"/>
      <c r="I183" s="82">
        <v>60</v>
      </c>
      <c r="J183" s="82">
        <v>60</v>
      </c>
      <c r="K183" s="83">
        <v>160</v>
      </c>
      <c r="L183" s="84">
        <v>2</v>
      </c>
      <c r="M183" s="88"/>
      <c r="N183" s="137"/>
      <c r="O183" s="87"/>
      <c r="Q183" s="499"/>
    </row>
    <row r="184" spans="3:17" x14ac:dyDescent="0.25">
      <c r="C184" s="341" t="s">
        <v>128</v>
      </c>
      <c r="D184" s="117">
        <v>25</v>
      </c>
      <c r="E184" s="471">
        <f t="shared" si="24"/>
        <v>24.815999999999999</v>
      </c>
      <c r="F184" s="299">
        <f t="shared" si="25"/>
        <v>23.687999999999999</v>
      </c>
      <c r="G184" s="299">
        <v>22.56</v>
      </c>
      <c r="H184" s="135"/>
      <c r="I184" s="66">
        <v>60</v>
      </c>
      <c r="J184" s="66">
        <v>60</v>
      </c>
      <c r="K184" s="67">
        <v>200</v>
      </c>
      <c r="L184" s="68">
        <v>2</v>
      </c>
      <c r="M184" s="69">
        <v>4.9000000000000004</v>
      </c>
      <c r="N184" s="136">
        <v>60</v>
      </c>
      <c r="O184" s="71">
        <v>0.36</v>
      </c>
      <c r="Q184" s="499"/>
    </row>
    <row r="185" spans="3:17" x14ac:dyDescent="0.25">
      <c r="C185" s="340" t="s">
        <v>129</v>
      </c>
      <c r="D185" s="120">
        <v>50</v>
      </c>
      <c r="E185" s="74">
        <f t="shared" si="24"/>
        <v>6.4790000000000001</v>
      </c>
      <c r="F185" s="300">
        <f t="shared" si="25"/>
        <v>6.1844999999999999</v>
      </c>
      <c r="G185" s="300">
        <v>5.89</v>
      </c>
      <c r="H185" s="135"/>
      <c r="I185" s="82">
        <v>80</v>
      </c>
      <c r="J185" s="82">
        <v>80</v>
      </c>
      <c r="K185" s="83">
        <v>40</v>
      </c>
      <c r="L185" s="84">
        <v>2</v>
      </c>
      <c r="M185" s="88">
        <v>4.9000000000000004</v>
      </c>
      <c r="N185" s="137">
        <v>16</v>
      </c>
      <c r="O185" s="87">
        <v>9.6000000000000002E-2</v>
      </c>
      <c r="Q185" s="499"/>
    </row>
    <row r="186" spans="3:17" x14ac:dyDescent="0.25">
      <c r="C186" s="341" t="s">
        <v>130</v>
      </c>
      <c r="D186" s="117">
        <v>50</v>
      </c>
      <c r="E186" s="471">
        <f t="shared" si="24"/>
        <v>8.0850000000000009</v>
      </c>
      <c r="F186" s="299">
        <f t="shared" si="25"/>
        <v>7.7175000000000002</v>
      </c>
      <c r="G186" s="299">
        <v>7.35</v>
      </c>
      <c r="H186" s="135"/>
      <c r="I186" s="66">
        <v>80</v>
      </c>
      <c r="J186" s="66">
        <v>80</v>
      </c>
      <c r="K186" s="67">
        <v>50</v>
      </c>
      <c r="L186" s="68">
        <v>2</v>
      </c>
      <c r="M186" s="69">
        <v>4.9000000000000004</v>
      </c>
      <c r="N186" s="136">
        <v>20</v>
      </c>
      <c r="O186" s="71">
        <v>0.12</v>
      </c>
      <c r="Q186" s="499"/>
    </row>
    <row r="187" spans="3:17" x14ac:dyDescent="0.25">
      <c r="C187" s="340" t="s">
        <v>131</v>
      </c>
      <c r="D187" s="120">
        <v>50</v>
      </c>
      <c r="E187" s="74">
        <f t="shared" si="24"/>
        <v>9.6910000000000007</v>
      </c>
      <c r="F187" s="300">
        <f t="shared" si="25"/>
        <v>9.2505000000000006</v>
      </c>
      <c r="G187" s="300">
        <v>8.81</v>
      </c>
      <c r="H187" s="135"/>
      <c r="I187" s="82">
        <v>80</v>
      </c>
      <c r="J187" s="82">
        <v>80</v>
      </c>
      <c r="K187" s="83">
        <v>60</v>
      </c>
      <c r="L187" s="84">
        <v>2</v>
      </c>
      <c r="M187" s="88">
        <v>4.9000000000000004</v>
      </c>
      <c r="N187" s="137">
        <v>24</v>
      </c>
      <c r="O187" s="87">
        <v>0.14399999999999999</v>
      </c>
      <c r="Q187" s="499"/>
    </row>
    <row r="188" spans="3:17" x14ac:dyDescent="0.25">
      <c r="C188" s="341" t="s">
        <v>132</v>
      </c>
      <c r="D188" s="117">
        <v>50</v>
      </c>
      <c r="E188" s="471">
        <f t="shared" si="24"/>
        <v>12.925000000000001</v>
      </c>
      <c r="F188" s="299">
        <f t="shared" si="25"/>
        <v>12.3375</v>
      </c>
      <c r="G188" s="299">
        <v>11.75</v>
      </c>
      <c r="H188" s="135"/>
      <c r="I188" s="66">
        <v>80</v>
      </c>
      <c r="J188" s="66">
        <v>80</v>
      </c>
      <c r="K188" s="67">
        <v>80</v>
      </c>
      <c r="L188" s="68">
        <v>2</v>
      </c>
      <c r="M188" s="69">
        <v>4.9000000000000004</v>
      </c>
      <c r="N188" s="136">
        <v>32</v>
      </c>
      <c r="O188" s="71">
        <v>0.192</v>
      </c>
      <c r="Q188" s="499"/>
    </row>
    <row r="189" spans="3:17" x14ac:dyDescent="0.25">
      <c r="C189" s="340" t="s">
        <v>133</v>
      </c>
      <c r="D189" s="120">
        <v>50</v>
      </c>
      <c r="E189" s="74">
        <f t="shared" si="24"/>
        <v>16.137</v>
      </c>
      <c r="F189" s="300">
        <f t="shared" si="25"/>
        <v>15.403500000000001</v>
      </c>
      <c r="G189" s="300">
        <v>14.67</v>
      </c>
      <c r="H189" s="135"/>
      <c r="I189" s="82">
        <v>80</v>
      </c>
      <c r="J189" s="82">
        <v>80</v>
      </c>
      <c r="K189" s="83">
        <v>100</v>
      </c>
      <c r="L189" s="84">
        <v>2</v>
      </c>
      <c r="M189" s="88">
        <v>4.9000000000000004</v>
      </c>
      <c r="N189" s="137">
        <v>40</v>
      </c>
      <c r="O189" s="87">
        <v>0.24</v>
      </c>
      <c r="Q189" s="499"/>
    </row>
    <row r="190" spans="3:17" x14ac:dyDescent="0.25">
      <c r="C190" s="341" t="s">
        <v>603</v>
      </c>
      <c r="D190" s="117">
        <v>25</v>
      </c>
      <c r="E190" s="471">
        <f t="shared" si="24"/>
        <v>19.624000000000002</v>
      </c>
      <c r="F190" s="299">
        <f t="shared" si="25"/>
        <v>18.731999999999999</v>
      </c>
      <c r="G190" s="299">
        <v>17.84</v>
      </c>
      <c r="H190" s="135"/>
      <c r="I190" s="66">
        <v>80</v>
      </c>
      <c r="J190" s="66">
        <v>80</v>
      </c>
      <c r="K190" s="67">
        <v>120</v>
      </c>
      <c r="L190" s="68">
        <v>2</v>
      </c>
      <c r="M190" s="88"/>
      <c r="N190" s="137"/>
      <c r="O190" s="87"/>
      <c r="Q190" s="499"/>
    </row>
    <row r="191" spans="3:17" x14ac:dyDescent="0.25">
      <c r="C191" s="340" t="s">
        <v>757</v>
      </c>
      <c r="D191" s="120">
        <v>25</v>
      </c>
      <c r="E191" s="74">
        <f t="shared" si="24"/>
        <v>23.034000000000002</v>
      </c>
      <c r="F191" s="300">
        <f t="shared" si="25"/>
        <v>21.987000000000002</v>
      </c>
      <c r="G191" s="300">
        <v>20.94</v>
      </c>
      <c r="H191" s="135"/>
      <c r="I191" s="82">
        <v>80</v>
      </c>
      <c r="J191" s="82">
        <v>80</v>
      </c>
      <c r="K191" s="83">
        <v>140</v>
      </c>
      <c r="L191" s="84">
        <v>2</v>
      </c>
      <c r="M191" s="88"/>
      <c r="N191" s="137"/>
      <c r="O191" s="87"/>
      <c r="Q191" s="499"/>
    </row>
    <row r="192" spans="3:17" x14ac:dyDescent="0.25">
      <c r="C192" s="341" t="s">
        <v>134</v>
      </c>
      <c r="D192" s="117">
        <v>25</v>
      </c>
      <c r="E192" s="471">
        <f t="shared" si="24"/>
        <v>32.703000000000003</v>
      </c>
      <c r="F192" s="299">
        <f t="shared" si="25"/>
        <v>31.216500000000003</v>
      </c>
      <c r="G192" s="299">
        <v>29.73</v>
      </c>
      <c r="H192" s="135"/>
      <c r="I192" s="66">
        <v>80</v>
      </c>
      <c r="J192" s="66">
        <v>80</v>
      </c>
      <c r="K192" s="67">
        <v>200</v>
      </c>
      <c r="L192" s="68">
        <v>2</v>
      </c>
      <c r="M192" s="69">
        <v>4.9000000000000004</v>
      </c>
      <c r="N192" s="136">
        <v>80</v>
      </c>
      <c r="O192" s="71">
        <v>0.48</v>
      </c>
      <c r="Q192" s="499"/>
    </row>
    <row r="193" spans="2:17" x14ac:dyDescent="0.25">
      <c r="C193" s="340" t="s">
        <v>135</v>
      </c>
      <c r="D193" s="120">
        <v>50</v>
      </c>
      <c r="E193" s="74">
        <f t="shared" si="24"/>
        <v>7.9310000000000009</v>
      </c>
      <c r="F193" s="300">
        <f t="shared" si="25"/>
        <v>7.5705</v>
      </c>
      <c r="G193" s="300">
        <v>7.21</v>
      </c>
      <c r="H193" s="135"/>
      <c r="I193" s="82">
        <v>100</v>
      </c>
      <c r="J193" s="82">
        <v>100</v>
      </c>
      <c r="K193" s="83">
        <v>40</v>
      </c>
      <c r="L193" s="84">
        <v>2</v>
      </c>
      <c r="M193" s="88">
        <v>4.9000000000000004</v>
      </c>
      <c r="N193" s="137">
        <v>20</v>
      </c>
      <c r="O193" s="87">
        <v>0.12</v>
      </c>
      <c r="Q193" s="499"/>
    </row>
    <row r="194" spans="2:17" x14ac:dyDescent="0.25">
      <c r="C194" s="341" t="s">
        <v>136</v>
      </c>
      <c r="D194" s="117">
        <v>50</v>
      </c>
      <c r="E194" s="471">
        <f t="shared" si="24"/>
        <v>10.109</v>
      </c>
      <c r="F194" s="299">
        <f t="shared" si="25"/>
        <v>9.6494999999999997</v>
      </c>
      <c r="G194" s="299">
        <v>9.19</v>
      </c>
      <c r="H194" s="135"/>
      <c r="I194" s="66">
        <v>100</v>
      </c>
      <c r="J194" s="66">
        <v>100</v>
      </c>
      <c r="K194" s="67">
        <v>50</v>
      </c>
      <c r="L194" s="68">
        <v>2</v>
      </c>
      <c r="M194" s="69">
        <v>4.9000000000000004</v>
      </c>
      <c r="N194" s="136">
        <v>24</v>
      </c>
      <c r="O194" s="71">
        <v>0.15</v>
      </c>
      <c r="Q194" s="499"/>
    </row>
    <row r="195" spans="2:17" x14ac:dyDescent="0.25">
      <c r="C195" s="340" t="s">
        <v>137</v>
      </c>
      <c r="D195" s="120">
        <v>50</v>
      </c>
      <c r="E195" s="74">
        <f t="shared" si="24"/>
        <v>12.001000000000001</v>
      </c>
      <c r="F195" s="300">
        <f t="shared" si="25"/>
        <v>11.455500000000001</v>
      </c>
      <c r="G195" s="300">
        <v>10.91</v>
      </c>
      <c r="H195" s="135"/>
      <c r="I195" s="82">
        <v>100</v>
      </c>
      <c r="J195" s="82">
        <v>100</v>
      </c>
      <c r="K195" s="83">
        <v>60</v>
      </c>
      <c r="L195" s="84">
        <v>2</v>
      </c>
      <c r="M195" s="88">
        <v>4.9000000000000004</v>
      </c>
      <c r="N195" s="137">
        <v>30</v>
      </c>
      <c r="O195" s="87">
        <v>0.18</v>
      </c>
      <c r="Q195" s="499"/>
    </row>
    <row r="196" spans="2:17" x14ac:dyDescent="0.25">
      <c r="C196" s="341" t="s">
        <v>138</v>
      </c>
      <c r="D196" s="117">
        <v>50</v>
      </c>
      <c r="E196" s="471">
        <f t="shared" si="24"/>
        <v>16.137</v>
      </c>
      <c r="F196" s="299">
        <f t="shared" si="25"/>
        <v>15.403500000000001</v>
      </c>
      <c r="G196" s="299">
        <v>14.67</v>
      </c>
      <c r="H196" s="135"/>
      <c r="I196" s="66">
        <v>100</v>
      </c>
      <c r="J196" s="66">
        <v>100</v>
      </c>
      <c r="K196" s="67">
        <v>80</v>
      </c>
      <c r="L196" s="68">
        <v>2</v>
      </c>
      <c r="M196" s="69">
        <v>4.9000000000000004</v>
      </c>
      <c r="N196" s="136">
        <v>40</v>
      </c>
      <c r="O196" s="71">
        <v>0.24</v>
      </c>
      <c r="Q196" s="499"/>
    </row>
    <row r="197" spans="2:17" x14ac:dyDescent="0.25">
      <c r="C197" s="340" t="s">
        <v>139</v>
      </c>
      <c r="D197" s="120">
        <v>25</v>
      </c>
      <c r="E197" s="74">
        <f t="shared" si="24"/>
        <v>20.471</v>
      </c>
      <c r="F197" s="300">
        <f t="shared" si="25"/>
        <v>19.540500000000002</v>
      </c>
      <c r="G197" s="300">
        <v>18.61</v>
      </c>
      <c r="H197" s="135"/>
      <c r="I197" s="82">
        <v>100</v>
      </c>
      <c r="J197" s="82">
        <v>100</v>
      </c>
      <c r="K197" s="83">
        <v>100</v>
      </c>
      <c r="L197" s="84">
        <v>2</v>
      </c>
      <c r="M197" s="88">
        <v>4.9000000000000004</v>
      </c>
      <c r="N197" s="137">
        <v>50</v>
      </c>
      <c r="O197" s="87">
        <v>0.3</v>
      </c>
      <c r="Q197" s="499"/>
    </row>
    <row r="198" spans="2:17" x14ac:dyDescent="0.25">
      <c r="C198" s="341" t="s">
        <v>604</v>
      </c>
      <c r="D198" s="117">
        <v>25</v>
      </c>
      <c r="E198" s="471">
        <f t="shared" si="24"/>
        <v>24.53</v>
      </c>
      <c r="F198" s="299">
        <f t="shared" si="25"/>
        <v>23.415000000000003</v>
      </c>
      <c r="G198" s="299">
        <v>22.3</v>
      </c>
      <c r="H198" s="135"/>
      <c r="I198" s="66">
        <v>100</v>
      </c>
      <c r="J198" s="66">
        <v>100</v>
      </c>
      <c r="K198" s="67">
        <v>120</v>
      </c>
      <c r="L198" s="68">
        <v>2</v>
      </c>
      <c r="M198" s="88"/>
      <c r="N198" s="137"/>
      <c r="O198" s="87"/>
      <c r="Q198" s="499"/>
    </row>
    <row r="199" spans="2:17" x14ac:dyDescent="0.25">
      <c r="C199" s="340" t="s">
        <v>140</v>
      </c>
      <c r="D199" s="120">
        <v>25</v>
      </c>
      <c r="E199" s="74">
        <f t="shared" si="24"/>
        <v>23.749000000000002</v>
      </c>
      <c r="F199" s="300">
        <f t="shared" si="25"/>
        <v>22.669499999999999</v>
      </c>
      <c r="G199" s="300">
        <v>21.59</v>
      </c>
      <c r="H199" s="135"/>
      <c r="I199" s="82">
        <v>100</v>
      </c>
      <c r="J199" s="82">
        <v>100</v>
      </c>
      <c r="K199" s="83">
        <v>140</v>
      </c>
      <c r="L199" s="84">
        <v>2</v>
      </c>
      <c r="M199" s="69">
        <v>4.9000000000000004</v>
      </c>
      <c r="N199" s="136">
        <v>60</v>
      </c>
      <c r="O199" s="71">
        <v>0.42</v>
      </c>
      <c r="Q199" s="499"/>
    </row>
    <row r="200" spans="2:17" x14ac:dyDescent="0.25">
      <c r="C200" s="341" t="s">
        <v>605</v>
      </c>
      <c r="D200" s="117">
        <v>25</v>
      </c>
      <c r="E200" s="471">
        <f t="shared" si="24"/>
        <v>32.395000000000003</v>
      </c>
      <c r="F200" s="299">
        <f t="shared" si="25"/>
        <v>30.922499999999999</v>
      </c>
      <c r="G200" s="299">
        <v>29.45</v>
      </c>
      <c r="H200" s="135"/>
      <c r="I200" s="66">
        <v>100</v>
      </c>
      <c r="J200" s="66">
        <v>100</v>
      </c>
      <c r="K200" s="67">
        <v>160</v>
      </c>
      <c r="L200" s="68">
        <v>2</v>
      </c>
      <c r="M200" s="69"/>
      <c r="N200" s="136"/>
      <c r="O200" s="71"/>
      <c r="Q200" s="499"/>
    </row>
    <row r="201" spans="2:17" x14ac:dyDescent="0.25">
      <c r="C201" s="340" t="s">
        <v>141</v>
      </c>
      <c r="D201" s="120">
        <v>25</v>
      </c>
      <c r="E201" s="74">
        <f t="shared" si="24"/>
        <v>40.469000000000001</v>
      </c>
      <c r="F201" s="300">
        <f t="shared" si="25"/>
        <v>38.6295</v>
      </c>
      <c r="G201" s="300">
        <v>36.79</v>
      </c>
      <c r="H201" s="135"/>
      <c r="I201" s="82">
        <v>100</v>
      </c>
      <c r="J201" s="82">
        <v>100</v>
      </c>
      <c r="K201" s="83">
        <v>200</v>
      </c>
      <c r="L201" s="84">
        <v>2</v>
      </c>
      <c r="M201" s="88">
        <v>4.9000000000000004</v>
      </c>
      <c r="N201" s="137">
        <v>96</v>
      </c>
      <c r="O201" s="87">
        <v>0.6</v>
      </c>
      <c r="Q201" s="499"/>
    </row>
    <row r="202" spans="2:17" x14ac:dyDescent="0.25">
      <c r="C202" s="341" t="s">
        <v>752</v>
      </c>
      <c r="D202" s="117">
        <v>1</v>
      </c>
      <c r="E202" s="471">
        <f t="shared" si="24"/>
        <v>169.191</v>
      </c>
      <c r="F202" s="299">
        <f t="shared" si="25"/>
        <v>161.50050000000002</v>
      </c>
      <c r="G202" s="299">
        <v>153.81</v>
      </c>
      <c r="H202" s="135"/>
      <c r="I202" s="66">
        <v>100</v>
      </c>
      <c r="J202" s="66">
        <v>100</v>
      </c>
      <c r="K202" s="67">
        <v>1000</v>
      </c>
      <c r="L202" s="68">
        <v>2</v>
      </c>
      <c r="M202" s="88"/>
      <c r="N202" s="137"/>
      <c r="O202" s="87"/>
      <c r="Q202" s="499"/>
    </row>
    <row r="203" spans="2:17" x14ac:dyDescent="0.25">
      <c r="C203" s="340" t="s">
        <v>142</v>
      </c>
      <c r="D203" s="120">
        <v>25</v>
      </c>
      <c r="E203" s="74">
        <f t="shared" si="24"/>
        <v>39.666000000000004</v>
      </c>
      <c r="F203" s="300">
        <f t="shared" si="25"/>
        <v>37.863000000000007</v>
      </c>
      <c r="G203" s="300">
        <v>36.06</v>
      </c>
      <c r="H203" s="135"/>
      <c r="I203" s="82">
        <v>140</v>
      </c>
      <c r="J203" s="82">
        <v>140</v>
      </c>
      <c r="K203" s="83">
        <v>140</v>
      </c>
      <c r="L203" s="84">
        <v>2</v>
      </c>
      <c r="M203" s="69">
        <v>4.9000000000000004</v>
      </c>
      <c r="N203" s="136">
        <v>180</v>
      </c>
      <c r="O203" s="71">
        <v>0.54600000000000004</v>
      </c>
      <c r="Q203" s="499"/>
    </row>
    <row r="204" spans="2:17" x14ac:dyDescent="0.25">
      <c r="C204" s="341" t="s">
        <v>753</v>
      </c>
      <c r="D204" s="117">
        <v>25</v>
      </c>
      <c r="E204" s="471">
        <f t="shared" si="24"/>
        <v>13.068000000000001</v>
      </c>
      <c r="F204" s="299">
        <f t="shared" si="25"/>
        <v>12.474000000000002</v>
      </c>
      <c r="G204" s="299">
        <v>11.88</v>
      </c>
      <c r="H204" s="135"/>
      <c r="I204" s="66">
        <v>160</v>
      </c>
      <c r="J204" s="66">
        <v>160</v>
      </c>
      <c r="K204" s="67">
        <v>40</v>
      </c>
      <c r="L204" s="68">
        <v>2</v>
      </c>
      <c r="M204" s="69"/>
      <c r="N204" s="136"/>
      <c r="O204" s="71"/>
      <c r="Q204" s="499"/>
    </row>
    <row r="205" spans="2:17" x14ac:dyDescent="0.25">
      <c r="C205" s="340" t="s">
        <v>143</v>
      </c>
      <c r="D205" s="120">
        <v>25</v>
      </c>
      <c r="E205" s="74">
        <f t="shared" si="24"/>
        <v>19.954000000000001</v>
      </c>
      <c r="F205" s="300">
        <f t="shared" si="25"/>
        <v>19.047000000000001</v>
      </c>
      <c r="G205" s="300">
        <v>18.14</v>
      </c>
      <c r="H205" s="135"/>
      <c r="I205" s="82">
        <v>160</v>
      </c>
      <c r="J205" s="82">
        <v>160</v>
      </c>
      <c r="K205" s="83">
        <v>60</v>
      </c>
      <c r="L205" s="84">
        <v>2</v>
      </c>
      <c r="M205" s="88">
        <v>4.9000000000000004</v>
      </c>
      <c r="N205" s="137">
        <v>48</v>
      </c>
      <c r="O205" s="87">
        <v>0.28799999999999998</v>
      </c>
      <c r="Q205" s="499"/>
    </row>
    <row r="206" spans="2:17" x14ac:dyDescent="0.25">
      <c r="B206" s="132"/>
      <c r="C206" s="341" t="s">
        <v>144</v>
      </c>
      <c r="D206" s="117">
        <v>25</v>
      </c>
      <c r="E206" s="471">
        <f t="shared" si="24"/>
        <v>26.312000000000005</v>
      </c>
      <c r="F206" s="299">
        <f t="shared" si="25"/>
        <v>25.116000000000003</v>
      </c>
      <c r="G206" s="299">
        <v>23.92</v>
      </c>
      <c r="H206" s="135"/>
      <c r="I206" s="66">
        <v>160</v>
      </c>
      <c r="J206" s="66">
        <v>160</v>
      </c>
      <c r="K206" s="67">
        <v>80</v>
      </c>
      <c r="L206" s="68">
        <v>2</v>
      </c>
      <c r="M206" s="69">
        <v>4.9000000000000004</v>
      </c>
      <c r="N206" s="136">
        <v>64</v>
      </c>
      <c r="O206" s="71">
        <v>0.38400000000000001</v>
      </c>
      <c r="Q206" s="499"/>
    </row>
    <row r="207" spans="2:17" x14ac:dyDescent="0.25">
      <c r="C207" s="340" t="s">
        <v>145</v>
      </c>
      <c r="D207" s="120">
        <v>25</v>
      </c>
      <c r="E207" s="74">
        <f t="shared" si="24"/>
        <v>33.308000000000007</v>
      </c>
      <c r="F207" s="300">
        <f t="shared" si="25"/>
        <v>31.794000000000004</v>
      </c>
      <c r="G207" s="300">
        <v>30.28</v>
      </c>
      <c r="H207" s="135"/>
      <c r="I207" s="82">
        <v>160</v>
      </c>
      <c r="J207" s="82">
        <v>160</v>
      </c>
      <c r="K207" s="83">
        <v>100</v>
      </c>
      <c r="L207" s="84">
        <v>2</v>
      </c>
      <c r="M207" s="88">
        <v>4.9000000000000004</v>
      </c>
      <c r="N207" s="137">
        <v>80</v>
      </c>
      <c r="O207" s="87">
        <v>0.48</v>
      </c>
      <c r="Q207" s="499"/>
    </row>
    <row r="208" spans="2:17" x14ac:dyDescent="0.25">
      <c r="C208" s="341" t="s">
        <v>146</v>
      </c>
      <c r="D208" s="117">
        <v>25</v>
      </c>
      <c r="E208" s="471">
        <f t="shared" si="24"/>
        <v>64.768000000000015</v>
      </c>
      <c r="F208" s="299">
        <f t="shared" si="25"/>
        <v>61.824000000000005</v>
      </c>
      <c r="G208" s="299">
        <v>58.88</v>
      </c>
      <c r="H208" s="135"/>
      <c r="I208" s="66">
        <v>160</v>
      </c>
      <c r="J208" s="66">
        <v>160</v>
      </c>
      <c r="K208" s="67">
        <v>200</v>
      </c>
      <c r="L208" s="68">
        <v>2</v>
      </c>
      <c r="M208" s="69">
        <v>4.9000000000000004</v>
      </c>
      <c r="N208" s="136">
        <v>160</v>
      </c>
      <c r="O208" s="71">
        <v>0.96</v>
      </c>
      <c r="Q208" s="499"/>
    </row>
    <row r="209" spans="1:18" x14ac:dyDescent="0.25">
      <c r="C209" s="340" t="s">
        <v>147</v>
      </c>
      <c r="D209" s="120">
        <v>10</v>
      </c>
      <c r="E209" s="74">
        <f t="shared" si="24"/>
        <v>56.672000000000011</v>
      </c>
      <c r="F209" s="300">
        <f t="shared" si="25"/>
        <v>54.096000000000004</v>
      </c>
      <c r="G209" s="300">
        <v>51.52</v>
      </c>
      <c r="H209" s="135"/>
      <c r="I209" s="82">
        <v>200</v>
      </c>
      <c r="J209" s="82">
        <v>200</v>
      </c>
      <c r="K209" s="138">
        <v>140</v>
      </c>
      <c r="L209" s="84">
        <v>2</v>
      </c>
      <c r="M209" s="88">
        <v>4.9000000000000004</v>
      </c>
      <c r="N209" s="139">
        <v>148</v>
      </c>
      <c r="O209" s="140">
        <v>0.84</v>
      </c>
      <c r="Q209" s="499"/>
    </row>
    <row r="210" spans="1:18" x14ac:dyDescent="0.25">
      <c r="C210" s="341" t="s">
        <v>148</v>
      </c>
      <c r="D210" s="117">
        <v>10</v>
      </c>
      <c r="E210" s="471">
        <f t="shared" si="24"/>
        <v>80.971000000000004</v>
      </c>
      <c r="F210" s="299">
        <f t="shared" si="25"/>
        <v>77.290500000000009</v>
      </c>
      <c r="G210" s="299">
        <v>73.61</v>
      </c>
      <c r="H210" s="135"/>
      <c r="I210" s="66">
        <v>200</v>
      </c>
      <c r="J210" s="66">
        <v>200</v>
      </c>
      <c r="K210" s="141">
        <v>200</v>
      </c>
      <c r="L210" s="68">
        <v>2</v>
      </c>
      <c r="M210" s="69">
        <v>4.9000000000000004</v>
      </c>
      <c r="N210" s="142">
        <v>120</v>
      </c>
      <c r="O210" s="143">
        <v>0.6</v>
      </c>
      <c r="Q210" s="499"/>
    </row>
    <row r="211" spans="1:18" ht="8.25" customHeight="1" x14ac:dyDescent="0.25">
      <c r="Q211" s="499"/>
    </row>
    <row r="212" spans="1:18" ht="15" customHeight="1" x14ac:dyDescent="0.3">
      <c r="A212" s="57" t="s">
        <v>812</v>
      </c>
      <c r="D212" s="513"/>
      <c r="E212" s="386"/>
      <c r="F212" s="386"/>
      <c r="P212" s="515"/>
      <c r="Q212" s="499"/>
    </row>
    <row r="213" spans="1:18" ht="23.25" customHeight="1" x14ac:dyDescent="0.25">
      <c r="A213" s="543"/>
      <c r="C213" s="546" t="s">
        <v>36</v>
      </c>
      <c r="D213" s="544" t="s">
        <v>37</v>
      </c>
      <c r="E213" s="58" t="s">
        <v>787</v>
      </c>
      <c r="F213" s="58" t="s">
        <v>788</v>
      </c>
      <c r="G213" s="58" t="s">
        <v>789</v>
      </c>
      <c r="H213" s="514"/>
      <c r="I213" s="547" t="s">
        <v>38</v>
      </c>
      <c r="J213" s="547" t="s">
        <v>39</v>
      </c>
      <c r="K213" s="555" t="s">
        <v>40</v>
      </c>
      <c r="L213" s="557" t="s">
        <v>41</v>
      </c>
      <c r="P213" s="515"/>
      <c r="Q213" s="499"/>
    </row>
    <row r="214" spans="1:18" ht="15" customHeight="1" x14ac:dyDescent="0.25">
      <c r="A214" s="543"/>
      <c r="C214" s="546"/>
      <c r="D214" s="545"/>
      <c r="E214" s="60" t="s">
        <v>45</v>
      </c>
      <c r="F214" s="60" t="s">
        <v>45</v>
      </c>
      <c r="G214" s="60" t="s">
        <v>45</v>
      </c>
      <c r="H214" s="61"/>
      <c r="I214" s="548"/>
      <c r="J214" s="548"/>
      <c r="K214" s="556"/>
      <c r="L214" s="558"/>
      <c r="P214" s="515"/>
      <c r="Q214" s="499"/>
    </row>
    <row r="215" spans="1:18" ht="15" customHeight="1" x14ac:dyDescent="0.25">
      <c r="A215" s="543"/>
      <c r="C215" s="355" t="s">
        <v>65</v>
      </c>
      <c r="D215" s="355"/>
      <c r="E215" s="355"/>
      <c r="F215" s="355"/>
      <c r="G215" s="355"/>
      <c r="H215" s="121"/>
      <c r="I215" s="355"/>
      <c r="J215" s="355"/>
      <c r="K215" s="355"/>
      <c r="L215" s="355"/>
      <c r="P215" s="515"/>
      <c r="Q215" s="499"/>
    </row>
    <row r="216" spans="1:18" ht="15" customHeight="1" x14ac:dyDescent="0.25">
      <c r="A216" s="543"/>
      <c r="C216" s="340" t="s">
        <v>813</v>
      </c>
      <c r="D216" s="120">
        <v>100</v>
      </c>
      <c r="E216" s="74">
        <f t="shared" ref="E216" si="26">G216*1.1</f>
        <v>3.6739999999999999</v>
      </c>
      <c r="F216" s="300">
        <f>G216*1.05</f>
        <v>3.5070000000000001</v>
      </c>
      <c r="G216" s="300">
        <v>3.34</v>
      </c>
      <c r="H216" s="128"/>
      <c r="I216" s="101">
        <v>40</v>
      </c>
      <c r="J216" s="101">
        <v>40</v>
      </c>
      <c r="K216" s="516">
        <v>40</v>
      </c>
      <c r="L216" s="517">
        <v>2</v>
      </c>
      <c r="P216" s="515"/>
      <c r="Q216" s="499"/>
    </row>
    <row r="217" spans="1:18" ht="15" customHeight="1" x14ac:dyDescent="0.25">
      <c r="A217" s="543"/>
      <c r="C217" s="341" t="s">
        <v>814</v>
      </c>
      <c r="D217" s="117">
        <v>50</v>
      </c>
      <c r="E217" s="65">
        <f t="shared" ref="E217:E218" si="27">G217*1.1</f>
        <v>4.5430000000000001</v>
      </c>
      <c r="F217" s="299">
        <f>G217*1.05</f>
        <v>4.3365</v>
      </c>
      <c r="G217" s="299">
        <v>4.13</v>
      </c>
      <c r="H217" s="128"/>
      <c r="I217" s="64">
        <v>50</v>
      </c>
      <c r="J217" s="64">
        <v>50</v>
      </c>
      <c r="K217" s="518">
        <v>40</v>
      </c>
      <c r="L217" s="443">
        <v>2</v>
      </c>
      <c r="P217" s="515"/>
      <c r="Q217" s="499"/>
    </row>
    <row r="218" spans="1:18" ht="15" customHeight="1" x14ac:dyDescent="0.25">
      <c r="A218" s="543"/>
      <c r="C218" s="340" t="s">
        <v>815</v>
      </c>
      <c r="D218" s="120">
        <v>50</v>
      </c>
      <c r="E218" s="74">
        <f t="shared" si="27"/>
        <v>5.6870000000000003</v>
      </c>
      <c r="F218" s="300">
        <f>G218*1.05</f>
        <v>5.4285000000000005</v>
      </c>
      <c r="G218" s="300">
        <v>5.17</v>
      </c>
      <c r="H218" s="128"/>
      <c r="I218" s="101">
        <v>50</v>
      </c>
      <c r="J218" s="101">
        <v>50</v>
      </c>
      <c r="K218" s="516">
        <v>50</v>
      </c>
      <c r="L218" s="517">
        <v>2</v>
      </c>
      <c r="P218" s="515"/>
      <c r="Q218" s="499"/>
    </row>
    <row r="219" spans="1:18" ht="15" customHeight="1" x14ac:dyDescent="0.25">
      <c r="A219" s="543"/>
      <c r="D219" s="513"/>
      <c r="E219" s="386"/>
      <c r="F219" s="386"/>
      <c r="P219" s="515"/>
      <c r="Q219" s="499"/>
    </row>
    <row r="220" spans="1:18" ht="30" customHeight="1" x14ac:dyDescent="0.25">
      <c r="A220" s="543"/>
      <c r="D220" s="513"/>
      <c r="E220" s="386"/>
      <c r="F220" s="386"/>
      <c r="P220" s="515"/>
      <c r="Q220" s="499"/>
    </row>
    <row r="221" spans="1:18" ht="18.75" customHeight="1" x14ac:dyDescent="0.3">
      <c r="A221" s="57" t="s">
        <v>149</v>
      </c>
      <c r="Q221" s="499"/>
    </row>
    <row r="222" spans="1:18" ht="24" customHeight="1" x14ac:dyDescent="0.25">
      <c r="A222" s="565"/>
      <c r="C222" s="546" t="s">
        <v>36</v>
      </c>
      <c r="D222" s="544" t="s">
        <v>37</v>
      </c>
      <c r="E222" s="58" t="s">
        <v>787</v>
      </c>
      <c r="F222" s="58" t="s">
        <v>788</v>
      </c>
      <c r="G222" s="58" t="s">
        <v>789</v>
      </c>
      <c r="H222" s="321"/>
      <c r="I222" s="547" t="s">
        <v>38</v>
      </c>
      <c r="J222" s="547" t="s">
        <v>39</v>
      </c>
      <c r="K222" s="555" t="s">
        <v>40</v>
      </c>
      <c r="L222" s="557" t="s">
        <v>41</v>
      </c>
      <c r="M222" s="547" t="s">
        <v>42</v>
      </c>
      <c r="N222" s="547" t="s">
        <v>43</v>
      </c>
      <c r="O222" s="559" t="s">
        <v>44</v>
      </c>
      <c r="Q222" s="499"/>
    </row>
    <row r="223" spans="1:18" ht="13.5" customHeight="1" x14ac:dyDescent="0.3">
      <c r="A223" s="565"/>
      <c r="B223" s="57"/>
      <c r="C223" s="546"/>
      <c r="D223" s="545"/>
      <c r="E223" s="60" t="s">
        <v>45</v>
      </c>
      <c r="F223" s="60" t="s">
        <v>45</v>
      </c>
      <c r="G223" s="60" t="s">
        <v>45</v>
      </c>
      <c r="H223" s="61"/>
      <c r="I223" s="548"/>
      <c r="J223" s="548"/>
      <c r="K223" s="556"/>
      <c r="L223" s="558"/>
      <c r="M223" s="548"/>
      <c r="N223" s="548"/>
      <c r="O223" s="560"/>
      <c r="Q223" s="499"/>
    </row>
    <row r="224" spans="1:18" s="318" customFormat="1" ht="13.5" customHeight="1" x14ac:dyDescent="0.3">
      <c r="A224" s="565"/>
      <c r="B224" s="303"/>
      <c r="C224" s="362" t="s">
        <v>65</v>
      </c>
      <c r="D224" s="363"/>
      <c r="E224" s="363"/>
      <c r="F224" s="363"/>
      <c r="G224" s="363"/>
      <c r="H224" s="302"/>
      <c r="I224" s="364"/>
      <c r="J224" s="364"/>
      <c r="K224" s="364"/>
      <c r="L224" s="365"/>
      <c r="M224" s="256"/>
      <c r="N224" s="256"/>
      <c r="O224" s="257"/>
      <c r="P224" s="457"/>
      <c r="Q224" s="499"/>
      <c r="R224" s="498"/>
    </row>
    <row r="225" spans="1:18" ht="21" customHeight="1" x14ac:dyDescent="0.25">
      <c r="A225" s="565"/>
      <c r="B225" s="321"/>
      <c r="C225" s="340" t="s">
        <v>150</v>
      </c>
      <c r="D225" s="120">
        <v>100</v>
      </c>
      <c r="E225" s="74">
        <f t="shared" ref="E225" si="28">G225*1.1</f>
        <v>10.439000000000002</v>
      </c>
      <c r="F225" s="300">
        <f>G225*1.05</f>
        <v>9.964500000000001</v>
      </c>
      <c r="G225" s="74">
        <v>9.49</v>
      </c>
      <c r="H225" s="61"/>
      <c r="I225" s="76">
        <v>40</v>
      </c>
      <c r="J225" s="76">
        <v>40</v>
      </c>
      <c r="K225" s="77">
        <v>120</v>
      </c>
      <c r="L225" s="78">
        <v>2</v>
      </c>
      <c r="M225" s="79" t="s">
        <v>151</v>
      </c>
      <c r="N225" s="80" t="s">
        <v>152</v>
      </c>
      <c r="O225" s="81">
        <v>0.13700000000000001</v>
      </c>
      <c r="Q225" s="499"/>
    </row>
    <row r="226" spans="1:18" ht="15.75" customHeight="1" x14ac:dyDescent="0.25">
      <c r="A226" s="565"/>
      <c r="B226" s="321"/>
      <c r="C226" s="144"/>
      <c r="D226" s="145"/>
      <c r="E226" s="146"/>
      <c r="F226" s="146"/>
      <c r="G226" s="147"/>
      <c r="H226" s="61"/>
      <c r="I226" s="148"/>
      <c r="J226" s="148"/>
      <c r="K226" s="149"/>
      <c r="L226" s="150"/>
      <c r="M226" s="151"/>
      <c r="N226" s="152"/>
      <c r="O226" s="153"/>
      <c r="Q226" s="499"/>
    </row>
    <row r="227" spans="1:18" ht="24.95" customHeight="1" x14ac:dyDescent="0.25">
      <c r="A227" s="251" t="s">
        <v>153</v>
      </c>
      <c r="B227" s="251"/>
      <c r="C227" s="251"/>
      <c r="D227" s="251"/>
      <c r="E227" s="251"/>
      <c r="F227" s="251"/>
      <c r="G227" s="154"/>
      <c r="H227" s="251"/>
      <c r="I227" s="251"/>
      <c r="J227" s="251"/>
      <c r="K227" s="251"/>
      <c r="L227" s="251"/>
      <c r="M227" s="155"/>
      <c r="N227" s="155"/>
      <c r="O227" s="155"/>
      <c r="Q227" s="499"/>
    </row>
    <row r="228" spans="1:18" ht="18" customHeight="1" x14ac:dyDescent="0.3">
      <c r="A228" s="57" t="s">
        <v>154</v>
      </c>
      <c r="Q228" s="499"/>
    </row>
    <row r="229" spans="1:18" s="59" customFormat="1" ht="24.95" customHeight="1" x14ac:dyDescent="0.3">
      <c r="A229" s="566"/>
      <c r="B229" s="57"/>
      <c r="C229" s="546" t="s">
        <v>36</v>
      </c>
      <c r="D229" s="544" t="s">
        <v>37</v>
      </c>
      <c r="E229" s="58" t="s">
        <v>787</v>
      </c>
      <c r="F229" s="58" t="s">
        <v>788</v>
      </c>
      <c r="G229" s="58" t="s">
        <v>789</v>
      </c>
      <c r="H229" s="321"/>
      <c r="I229" s="547" t="s">
        <v>38</v>
      </c>
      <c r="J229" s="547" t="s">
        <v>39</v>
      </c>
      <c r="K229" s="555" t="s">
        <v>40</v>
      </c>
      <c r="L229" s="557" t="s">
        <v>41</v>
      </c>
      <c r="M229" s="547" t="s">
        <v>42</v>
      </c>
      <c r="N229" s="547" t="s">
        <v>43</v>
      </c>
      <c r="O229" s="559" t="s">
        <v>44</v>
      </c>
      <c r="P229" s="457"/>
      <c r="Q229" s="499"/>
      <c r="R229" s="498"/>
    </row>
    <row r="230" spans="1:18" ht="13.5" customHeight="1" x14ac:dyDescent="0.25">
      <c r="A230" s="566"/>
      <c r="B230" s="321"/>
      <c r="C230" s="546"/>
      <c r="D230" s="545"/>
      <c r="E230" s="60" t="s">
        <v>45</v>
      </c>
      <c r="F230" s="60" t="s">
        <v>45</v>
      </c>
      <c r="G230" s="60" t="s">
        <v>45</v>
      </c>
      <c r="H230" s="61"/>
      <c r="I230" s="548"/>
      <c r="J230" s="548"/>
      <c r="K230" s="556"/>
      <c r="L230" s="558"/>
      <c r="M230" s="548"/>
      <c r="N230" s="548"/>
      <c r="O230" s="560"/>
      <c r="P230" s="62"/>
      <c r="Q230" s="499"/>
    </row>
    <row r="231" spans="1:18" ht="15" customHeight="1" x14ac:dyDescent="0.25">
      <c r="A231" s="566"/>
      <c r="B231" s="321"/>
      <c r="C231" s="366" t="s">
        <v>46</v>
      </c>
      <c r="D231" s="366"/>
      <c r="E231" s="366"/>
      <c r="F231" s="366"/>
      <c r="G231" s="366"/>
      <c r="H231" s="156"/>
      <c r="I231" s="156"/>
      <c r="J231" s="156"/>
      <c r="K231" s="157"/>
      <c r="L231" s="158"/>
      <c r="M231" s="156"/>
      <c r="N231" s="156"/>
      <c r="O231" s="156"/>
      <c r="P231" s="62"/>
      <c r="Q231" s="499"/>
    </row>
    <row r="232" spans="1:18" ht="15" customHeight="1" x14ac:dyDescent="0.25">
      <c r="A232" s="566"/>
      <c r="B232" s="374"/>
      <c r="C232" s="340" t="s">
        <v>640</v>
      </c>
      <c r="D232" s="120">
        <v>50</v>
      </c>
      <c r="E232" s="74">
        <f t="shared" ref="E232:E255" si="29">G232*1.1</f>
        <v>2.3320000000000003</v>
      </c>
      <c r="F232" s="300">
        <f t="shared" ref="F232" si="30">G232*1.05</f>
        <v>2.2260000000000004</v>
      </c>
      <c r="G232" s="74">
        <v>2.12</v>
      </c>
      <c r="H232" s="135"/>
      <c r="I232" s="82">
        <v>80</v>
      </c>
      <c r="J232" s="82" t="s">
        <v>155</v>
      </c>
      <c r="K232" s="83">
        <v>35</v>
      </c>
      <c r="L232" s="78">
        <v>1.5</v>
      </c>
      <c r="M232" s="156"/>
      <c r="N232" s="156"/>
      <c r="O232" s="156"/>
      <c r="P232" s="62"/>
      <c r="Q232" s="499"/>
    </row>
    <row r="233" spans="1:18" ht="15" customHeight="1" x14ac:dyDescent="0.25">
      <c r="A233" s="566"/>
      <c r="B233" s="321"/>
      <c r="C233" s="341" t="s">
        <v>579</v>
      </c>
      <c r="D233" s="117">
        <v>100</v>
      </c>
      <c r="E233" s="471">
        <f t="shared" si="29"/>
        <v>3.036</v>
      </c>
      <c r="F233" s="299">
        <f>G233*1.05</f>
        <v>2.8979999999999997</v>
      </c>
      <c r="G233" s="65">
        <v>2.76</v>
      </c>
      <c r="H233" s="135"/>
      <c r="I233" s="66">
        <v>100</v>
      </c>
      <c r="J233" s="66" t="s">
        <v>155</v>
      </c>
      <c r="K233" s="67">
        <v>35</v>
      </c>
      <c r="L233" s="68">
        <v>1.5</v>
      </c>
      <c r="M233" s="69" t="s">
        <v>47</v>
      </c>
      <c r="N233" s="70" t="s">
        <v>48</v>
      </c>
      <c r="O233" s="71"/>
      <c r="P233" s="62"/>
      <c r="Q233" s="499"/>
    </row>
    <row r="234" spans="1:18" ht="15" customHeight="1" x14ac:dyDescent="0.25">
      <c r="A234" s="566"/>
      <c r="B234" s="321"/>
      <c r="C234" s="340" t="s">
        <v>156</v>
      </c>
      <c r="D234" s="120">
        <v>50</v>
      </c>
      <c r="E234" s="74">
        <f t="shared" si="29"/>
        <v>4.8840000000000012</v>
      </c>
      <c r="F234" s="300">
        <f t="shared" ref="F234:F239" si="31">G234*1.05</f>
        <v>4.6620000000000008</v>
      </c>
      <c r="G234" s="74">
        <v>4.4400000000000004</v>
      </c>
      <c r="H234" s="135"/>
      <c r="I234" s="82">
        <v>140</v>
      </c>
      <c r="J234" s="82" t="s">
        <v>155</v>
      </c>
      <c r="K234" s="83">
        <v>40</v>
      </c>
      <c r="L234" s="78">
        <v>1.5</v>
      </c>
      <c r="M234" s="88" t="s">
        <v>157</v>
      </c>
      <c r="N234" s="86" t="s">
        <v>51</v>
      </c>
      <c r="O234" s="125"/>
      <c r="P234" s="62"/>
      <c r="Q234" s="499"/>
    </row>
    <row r="235" spans="1:18" ht="15" customHeight="1" x14ac:dyDescent="0.25">
      <c r="A235" s="566"/>
      <c r="B235" s="321"/>
      <c r="C235" s="341" t="s">
        <v>158</v>
      </c>
      <c r="D235" s="117">
        <v>50</v>
      </c>
      <c r="E235" s="471">
        <f t="shared" si="29"/>
        <v>6.721000000000001</v>
      </c>
      <c r="F235" s="299">
        <f t="shared" si="31"/>
        <v>6.4155000000000006</v>
      </c>
      <c r="G235" s="65">
        <v>6.11</v>
      </c>
      <c r="H235" s="135"/>
      <c r="I235" s="66">
        <v>140</v>
      </c>
      <c r="J235" s="66" t="s">
        <v>155</v>
      </c>
      <c r="K235" s="67">
        <v>55</v>
      </c>
      <c r="L235" s="68">
        <v>1.5</v>
      </c>
      <c r="M235" s="69" t="s">
        <v>47</v>
      </c>
      <c r="N235" s="70" t="s">
        <v>53</v>
      </c>
      <c r="O235" s="71"/>
      <c r="P235" s="62"/>
      <c r="Q235" s="499"/>
    </row>
    <row r="236" spans="1:18" ht="15" customHeight="1" x14ac:dyDescent="0.25">
      <c r="A236" s="566"/>
      <c r="B236" s="321"/>
      <c r="C236" s="340" t="s">
        <v>159</v>
      </c>
      <c r="D236" s="120">
        <v>50</v>
      </c>
      <c r="E236" s="74">
        <f t="shared" si="29"/>
        <v>6.1270000000000007</v>
      </c>
      <c r="F236" s="300">
        <f t="shared" si="31"/>
        <v>5.8485000000000005</v>
      </c>
      <c r="G236" s="74">
        <v>5.57</v>
      </c>
      <c r="H236" s="135"/>
      <c r="I236" s="82">
        <v>180</v>
      </c>
      <c r="J236" s="82" t="s">
        <v>155</v>
      </c>
      <c r="K236" s="83">
        <v>40</v>
      </c>
      <c r="L236" s="78">
        <v>1.5</v>
      </c>
      <c r="M236" s="88" t="s">
        <v>55</v>
      </c>
      <c r="N236" s="86" t="s">
        <v>48</v>
      </c>
      <c r="O236" s="87"/>
      <c r="P236" s="62"/>
      <c r="Q236" s="499"/>
    </row>
    <row r="237" spans="1:18" ht="15" customHeight="1" x14ac:dyDescent="0.25">
      <c r="A237" s="566"/>
      <c r="B237" s="321"/>
      <c r="C237" s="341" t="s">
        <v>160</v>
      </c>
      <c r="D237" s="117">
        <v>50</v>
      </c>
      <c r="E237" s="471">
        <f t="shared" si="29"/>
        <v>10.186</v>
      </c>
      <c r="F237" s="299">
        <f t="shared" si="31"/>
        <v>9.7230000000000008</v>
      </c>
      <c r="G237" s="65">
        <v>9.26</v>
      </c>
      <c r="H237" s="135"/>
      <c r="I237" s="66">
        <v>180</v>
      </c>
      <c r="J237" s="66" t="s">
        <v>155</v>
      </c>
      <c r="K237" s="67">
        <v>65</v>
      </c>
      <c r="L237" s="68">
        <v>1.5</v>
      </c>
      <c r="M237" s="69" t="s">
        <v>57</v>
      </c>
      <c r="N237" s="70" t="s">
        <v>58</v>
      </c>
      <c r="O237" s="71"/>
      <c r="P237" s="62"/>
      <c r="Q237" s="499"/>
    </row>
    <row r="238" spans="1:18" ht="15" customHeight="1" x14ac:dyDescent="0.25">
      <c r="A238" s="566"/>
      <c r="B238" s="321"/>
      <c r="C238" s="340" t="s">
        <v>161</v>
      </c>
      <c r="D238" s="120">
        <v>50</v>
      </c>
      <c r="E238" s="74">
        <f t="shared" si="29"/>
        <v>11.605000000000002</v>
      </c>
      <c r="F238" s="300">
        <f t="shared" si="31"/>
        <v>11.077500000000001</v>
      </c>
      <c r="G238" s="74">
        <v>10.55</v>
      </c>
      <c r="H238" s="135"/>
      <c r="I238" s="82">
        <v>210</v>
      </c>
      <c r="J238" s="82" t="s">
        <v>155</v>
      </c>
      <c r="K238" s="83">
        <v>65</v>
      </c>
      <c r="L238" s="78">
        <v>1.5</v>
      </c>
      <c r="M238" s="88" t="s">
        <v>91</v>
      </c>
      <c r="N238" s="86" t="s">
        <v>162</v>
      </c>
      <c r="O238" s="87"/>
      <c r="P238" s="62"/>
      <c r="Q238" s="499"/>
    </row>
    <row r="239" spans="1:18" ht="15" customHeight="1" x14ac:dyDescent="0.25">
      <c r="A239" s="566"/>
      <c r="B239" s="321"/>
      <c r="C239" s="341" t="s">
        <v>163</v>
      </c>
      <c r="D239" s="117">
        <v>25</v>
      </c>
      <c r="E239" s="471">
        <f t="shared" si="29"/>
        <v>15.620000000000001</v>
      </c>
      <c r="F239" s="299">
        <f t="shared" si="31"/>
        <v>14.91</v>
      </c>
      <c r="G239" s="65">
        <v>14.2</v>
      </c>
      <c r="H239" s="135"/>
      <c r="I239" s="66">
        <v>210</v>
      </c>
      <c r="J239" s="66" t="s">
        <v>155</v>
      </c>
      <c r="K239" s="67">
        <v>90</v>
      </c>
      <c r="L239" s="68">
        <v>1.5</v>
      </c>
      <c r="M239" s="69" t="s">
        <v>63</v>
      </c>
      <c r="N239" s="70" t="s">
        <v>64</v>
      </c>
      <c r="O239" s="71"/>
      <c r="P239" s="62"/>
      <c r="Q239" s="499"/>
    </row>
    <row r="240" spans="1:18" ht="15" customHeight="1" x14ac:dyDescent="0.25">
      <c r="A240" s="566"/>
      <c r="B240" s="321"/>
      <c r="C240" s="366" t="s">
        <v>65</v>
      </c>
      <c r="D240" s="366"/>
      <c r="E240" s="74"/>
      <c r="F240" s="366"/>
      <c r="G240" s="366"/>
      <c r="H240" s="156"/>
      <c r="I240" s="156"/>
      <c r="J240" s="156"/>
      <c r="K240" s="157"/>
      <c r="L240" s="158"/>
      <c r="M240" s="156"/>
      <c r="N240" s="156"/>
      <c r="O240" s="156"/>
      <c r="Q240" s="499"/>
    </row>
    <row r="241" spans="1:21" ht="15" customHeight="1" x14ac:dyDescent="0.25">
      <c r="A241" s="566"/>
      <c r="B241" s="374"/>
      <c r="C241" s="340" t="s">
        <v>640</v>
      </c>
      <c r="D241" s="120">
        <v>50</v>
      </c>
      <c r="E241" s="74">
        <f t="shared" si="29"/>
        <v>2.7170000000000005</v>
      </c>
      <c r="F241" s="300">
        <f t="shared" ref="F241" si="32">G241*1.05</f>
        <v>2.5935000000000001</v>
      </c>
      <c r="G241" s="74">
        <v>2.4700000000000002</v>
      </c>
      <c r="H241" s="135"/>
      <c r="I241" s="82">
        <v>80</v>
      </c>
      <c r="J241" s="82" t="s">
        <v>155</v>
      </c>
      <c r="K241" s="83">
        <v>35</v>
      </c>
      <c r="L241" s="84">
        <v>2</v>
      </c>
      <c r="M241" s="156"/>
      <c r="N241" s="156"/>
      <c r="O241" s="156"/>
      <c r="Q241" s="499"/>
      <c r="U241" s="498"/>
    </row>
    <row r="242" spans="1:21" x14ac:dyDescent="0.25">
      <c r="A242" s="566"/>
      <c r="B242" s="321"/>
      <c r="C242" s="341" t="s">
        <v>579</v>
      </c>
      <c r="D242" s="117">
        <v>100</v>
      </c>
      <c r="E242" s="471">
        <f t="shared" si="29"/>
        <v>3.4430000000000001</v>
      </c>
      <c r="F242" s="299">
        <f>G242*1.05</f>
        <v>3.2865000000000002</v>
      </c>
      <c r="G242" s="65">
        <v>3.13</v>
      </c>
      <c r="H242" s="135"/>
      <c r="I242" s="66">
        <v>100</v>
      </c>
      <c r="J242" s="66" t="s">
        <v>155</v>
      </c>
      <c r="K242" s="67">
        <v>35</v>
      </c>
      <c r="L242" s="68">
        <v>2</v>
      </c>
      <c r="M242" s="69" t="s">
        <v>47</v>
      </c>
      <c r="N242" s="70" t="s">
        <v>48</v>
      </c>
      <c r="O242" s="71">
        <v>5.2499999999999998E-2</v>
      </c>
      <c r="Q242" s="499"/>
      <c r="U242" s="498"/>
    </row>
    <row r="243" spans="1:21" x14ac:dyDescent="0.25">
      <c r="A243" s="566"/>
      <c r="B243" s="321"/>
      <c r="C243" s="340" t="s">
        <v>156</v>
      </c>
      <c r="D243" s="120">
        <v>50</v>
      </c>
      <c r="E243" s="74">
        <f t="shared" si="29"/>
        <v>5.3570000000000002</v>
      </c>
      <c r="F243" s="300">
        <f t="shared" ref="F243:F249" si="33">G243*1.05</f>
        <v>5.1135000000000002</v>
      </c>
      <c r="G243" s="74">
        <v>4.87</v>
      </c>
      <c r="H243" s="135"/>
      <c r="I243" s="82">
        <v>140</v>
      </c>
      <c r="J243" s="82" t="s">
        <v>155</v>
      </c>
      <c r="K243" s="83">
        <v>40</v>
      </c>
      <c r="L243" s="84">
        <v>2</v>
      </c>
      <c r="M243" s="88" t="s">
        <v>157</v>
      </c>
      <c r="N243" s="86" t="s">
        <v>51</v>
      </c>
      <c r="O243" s="125">
        <v>0.89</v>
      </c>
      <c r="Q243" s="499"/>
      <c r="U243" s="498"/>
    </row>
    <row r="244" spans="1:21" ht="15" customHeight="1" x14ac:dyDescent="0.25">
      <c r="A244" s="566"/>
      <c r="B244" s="321"/>
      <c r="C244" s="341" t="s">
        <v>158</v>
      </c>
      <c r="D244" s="117">
        <v>50</v>
      </c>
      <c r="E244" s="471">
        <f t="shared" si="29"/>
        <v>7.3810000000000002</v>
      </c>
      <c r="F244" s="299">
        <f t="shared" si="33"/>
        <v>7.0455000000000005</v>
      </c>
      <c r="G244" s="65">
        <v>6.71</v>
      </c>
      <c r="H244" s="135"/>
      <c r="I244" s="66">
        <v>140</v>
      </c>
      <c r="J244" s="66" t="s">
        <v>155</v>
      </c>
      <c r="K244" s="67">
        <v>55</v>
      </c>
      <c r="L244" s="68">
        <v>2</v>
      </c>
      <c r="M244" s="69" t="s">
        <v>47</v>
      </c>
      <c r="N244" s="70" t="s">
        <v>53</v>
      </c>
      <c r="O244" s="71">
        <v>0.11550000000000001</v>
      </c>
      <c r="Q244" s="499"/>
      <c r="U244" s="498"/>
    </row>
    <row r="245" spans="1:21" ht="15" customHeight="1" x14ac:dyDescent="0.25">
      <c r="A245" s="566"/>
      <c r="B245" s="321"/>
      <c r="C245" s="340" t="s">
        <v>159</v>
      </c>
      <c r="D245" s="120">
        <v>50</v>
      </c>
      <c r="E245" s="74">
        <f t="shared" si="29"/>
        <v>6.8750000000000009</v>
      </c>
      <c r="F245" s="300">
        <f t="shared" si="33"/>
        <v>6.5625</v>
      </c>
      <c r="G245" s="74">
        <v>6.25</v>
      </c>
      <c r="H245" s="135"/>
      <c r="I245" s="82">
        <v>180</v>
      </c>
      <c r="J245" s="82" t="s">
        <v>155</v>
      </c>
      <c r="K245" s="83">
        <v>40</v>
      </c>
      <c r="L245" s="84">
        <v>2</v>
      </c>
      <c r="M245" s="88" t="s">
        <v>55</v>
      </c>
      <c r="N245" s="86" t="s">
        <v>48</v>
      </c>
      <c r="O245" s="87">
        <v>0.108</v>
      </c>
      <c r="Q245" s="499"/>
      <c r="U245" s="498"/>
    </row>
    <row r="246" spans="1:21" ht="15" customHeight="1" x14ac:dyDescent="0.25">
      <c r="A246" s="566"/>
      <c r="B246" s="321"/>
      <c r="C246" s="341" t="s">
        <v>160</v>
      </c>
      <c r="D246" s="117">
        <v>50</v>
      </c>
      <c r="E246" s="471">
        <f t="shared" si="29"/>
        <v>11.374000000000001</v>
      </c>
      <c r="F246" s="299">
        <f t="shared" si="33"/>
        <v>10.857000000000001</v>
      </c>
      <c r="G246" s="65">
        <v>10.34</v>
      </c>
      <c r="H246" s="135"/>
      <c r="I246" s="66">
        <v>180</v>
      </c>
      <c r="J246" s="66" t="s">
        <v>155</v>
      </c>
      <c r="K246" s="67">
        <v>65</v>
      </c>
      <c r="L246" s="68">
        <v>2</v>
      </c>
      <c r="M246" s="69" t="s">
        <v>57</v>
      </c>
      <c r="N246" s="70" t="s">
        <v>58</v>
      </c>
      <c r="O246" s="71">
        <v>0.17550000000000002</v>
      </c>
      <c r="Q246" s="499"/>
      <c r="U246" s="498"/>
    </row>
    <row r="247" spans="1:21" ht="15" customHeight="1" x14ac:dyDescent="0.25">
      <c r="A247" s="566"/>
      <c r="B247" s="321"/>
      <c r="C247" s="340" t="s">
        <v>161</v>
      </c>
      <c r="D247" s="120">
        <v>50</v>
      </c>
      <c r="E247" s="74">
        <f t="shared" si="29"/>
        <v>12.793000000000001</v>
      </c>
      <c r="F247" s="300">
        <f t="shared" si="33"/>
        <v>12.211500000000001</v>
      </c>
      <c r="G247" s="74">
        <v>11.63</v>
      </c>
      <c r="H247" s="135"/>
      <c r="I247" s="82">
        <v>210</v>
      </c>
      <c r="J247" s="82" t="s">
        <v>155</v>
      </c>
      <c r="K247" s="83">
        <v>65</v>
      </c>
      <c r="L247" s="84">
        <v>2</v>
      </c>
      <c r="M247" s="88" t="s">
        <v>91</v>
      </c>
      <c r="N247" s="86" t="s">
        <v>162</v>
      </c>
      <c r="O247" s="87">
        <v>0.224</v>
      </c>
      <c r="Q247" s="499"/>
      <c r="U247" s="498"/>
    </row>
    <row r="248" spans="1:21" ht="15" customHeight="1" x14ac:dyDescent="0.25">
      <c r="A248" s="566"/>
      <c r="B248" s="321"/>
      <c r="C248" s="341" t="s">
        <v>163</v>
      </c>
      <c r="D248" s="117">
        <v>25</v>
      </c>
      <c r="E248" s="471">
        <f t="shared" si="29"/>
        <v>17.512</v>
      </c>
      <c r="F248" s="299">
        <f t="shared" si="33"/>
        <v>16.716000000000001</v>
      </c>
      <c r="G248" s="65">
        <v>15.92</v>
      </c>
      <c r="H248" s="135"/>
      <c r="I248" s="66">
        <v>210</v>
      </c>
      <c r="J248" s="66" t="s">
        <v>155</v>
      </c>
      <c r="K248" s="67">
        <v>90</v>
      </c>
      <c r="L248" s="68">
        <v>2</v>
      </c>
      <c r="M248" s="69" t="s">
        <v>63</v>
      </c>
      <c r="N248" s="70" t="s">
        <v>64</v>
      </c>
      <c r="O248" s="71">
        <v>0.28350000000000003</v>
      </c>
      <c r="Q248" s="499"/>
      <c r="U248" s="498"/>
    </row>
    <row r="249" spans="1:21" s="59" customFormat="1" ht="15" customHeight="1" x14ac:dyDescent="0.25">
      <c r="A249" s="566"/>
      <c r="B249" s="321"/>
      <c r="C249" s="340" t="s">
        <v>580</v>
      </c>
      <c r="D249" s="120">
        <v>25</v>
      </c>
      <c r="E249" s="74">
        <f t="shared" si="29"/>
        <v>25.322000000000003</v>
      </c>
      <c r="F249" s="300">
        <f t="shared" si="33"/>
        <v>24.170999999999999</v>
      </c>
      <c r="G249" s="74">
        <v>23.02</v>
      </c>
      <c r="H249" s="135"/>
      <c r="I249" s="82">
        <v>260</v>
      </c>
      <c r="J249" s="82" t="s">
        <v>155</v>
      </c>
      <c r="K249" s="83">
        <v>100</v>
      </c>
      <c r="L249" s="84">
        <v>2</v>
      </c>
      <c r="M249" s="88" t="s">
        <v>66</v>
      </c>
      <c r="N249" s="86" t="s">
        <v>67</v>
      </c>
      <c r="O249" s="87">
        <v>0.35799999999999998</v>
      </c>
      <c r="P249" s="457"/>
      <c r="Q249" s="499"/>
      <c r="R249" s="498"/>
      <c r="S249"/>
      <c r="T249"/>
      <c r="U249" s="498"/>
    </row>
    <row r="250" spans="1:21" ht="15" customHeight="1" x14ac:dyDescent="0.25">
      <c r="A250" s="566"/>
      <c r="B250" s="321"/>
      <c r="C250" s="355" t="s">
        <v>68</v>
      </c>
      <c r="D250" s="355"/>
      <c r="E250" s="74"/>
      <c r="F250" s="355"/>
      <c r="G250" s="355"/>
      <c r="H250" s="28"/>
      <c r="I250" s="366"/>
      <c r="J250" s="367"/>
      <c r="K250" s="367"/>
      <c r="L250" s="367"/>
      <c r="M250" s="367"/>
      <c r="N250" s="367"/>
      <c r="O250" s="367"/>
      <c r="P250" s="62"/>
      <c r="Q250" s="499"/>
      <c r="U250" s="498"/>
    </row>
    <row r="251" spans="1:21" ht="15" customHeight="1" x14ac:dyDescent="0.25">
      <c r="A251" s="566"/>
      <c r="B251" s="321"/>
      <c r="C251" s="63" t="s">
        <v>164</v>
      </c>
      <c r="D251" s="64">
        <v>100</v>
      </c>
      <c r="E251" s="471">
        <f t="shared" si="29"/>
        <v>11.187000000000001</v>
      </c>
      <c r="F251" s="65">
        <f>G251*1.05</f>
        <v>10.6785</v>
      </c>
      <c r="G251" s="65">
        <v>10.17</v>
      </c>
      <c r="H251" s="135"/>
      <c r="I251" s="89">
        <v>140</v>
      </c>
      <c r="J251" s="64" t="s">
        <v>155</v>
      </c>
      <c r="K251" s="90">
        <v>55</v>
      </c>
      <c r="L251" s="91">
        <v>2.5</v>
      </c>
      <c r="M251" s="92" t="s">
        <v>47</v>
      </c>
      <c r="N251" s="92" t="s">
        <v>53</v>
      </c>
      <c r="O251" s="94">
        <v>0.13800000000000001</v>
      </c>
      <c r="Q251" s="499"/>
      <c r="U251" s="498"/>
    </row>
    <row r="252" spans="1:21" ht="15.75" customHeight="1" x14ac:dyDescent="0.25">
      <c r="A252" s="566"/>
      <c r="B252" s="321"/>
      <c r="C252" s="100" t="s">
        <v>160</v>
      </c>
      <c r="D252" s="101">
        <v>50</v>
      </c>
      <c r="E252" s="74">
        <f t="shared" si="29"/>
        <v>16.522000000000002</v>
      </c>
      <c r="F252" s="74">
        <f>G252*1.05</f>
        <v>15.771000000000001</v>
      </c>
      <c r="G252" s="74">
        <v>15.02</v>
      </c>
      <c r="H252" s="135"/>
      <c r="I252" s="102">
        <v>180</v>
      </c>
      <c r="J252" s="101" t="s">
        <v>155</v>
      </c>
      <c r="K252" s="103">
        <v>65</v>
      </c>
      <c r="L252" s="104">
        <v>2.5</v>
      </c>
      <c r="M252" s="122" t="s">
        <v>57</v>
      </c>
      <c r="N252" s="122" t="s">
        <v>58</v>
      </c>
      <c r="O252" s="106">
        <v>0.22</v>
      </c>
      <c r="Q252" s="499"/>
      <c r="U252" s="498"/>
    </row>
    <row r="253" spans="1:21" ht="15" customHeight="1" x14ac:dyDescent="0.25">
      <c r="A253" s="566"/>
      <c r="B253" s="321"/>
      <c r="C253" s="63" t="s">
        <v>161</v>
      </c>
      <c r="D253" s="64">
        <v>50</v>
      </c>
      <c r="E253" s="471">
        <f t="shared" si="29"/>
        <v>19.360000000000003</v>
      </c>
      <c r="F253" s="65">
        <f>G253*1.05</f>
        <v>18.480000000000004</v>
      </c>
      <c r="G253" s="65">
        <v>17.600000000000001</v>
      </c>
      <c r="H253" s="135"/>
      <c r="I253" s="89">
        <v>210</v>
      </c>
      <c r="J253" s="64" t="s">
        <v>155</v>
      </c>
      <c r="K253" s="90">
        <v>65</v>
      </c>
      <c r="L253" s="91">
        <v>2.5</v>
      </c>
      <c r="M253" s="92" t="s">
        <v>91</v>
      </c>
      <c r="N253" s="93" t="s">
        <v>162</v>
      </c>
      <c r="O253" s="94">
        <v>0.27600000000000002</v>
      </c>
      <c r="Q253" s="499"/>
    </row>
    <row r="254" spans="1:21" ht="15" customHeight="1" x14ac:dyDescent="0.25">
      <c r="A254" s="566"/>
      <c r="B254" s="321"/>
      <c r="C254" s="100" t="s">
        <v>163</v>
      </c>
      <c r="D254" s="101">
        <v>25</v>
      </c>
      <c r="E254" s="74">
        <f t="shared" si="29"/>
        <v>25.795000000000002</v>
      </c>
      <c r="F254" s="74">
        <f>G254*1.05</f>
        <v>24.622499999999999</v>
      </c>
      <c r="G254" s="301">
        <v>23.45</v>
      </c>
      <c r="H254" s="135"/>
      <c r="I254" s="102">
        <v>210</v>
      </c>
      <c r="J254" s="101" t="s">
        <v>155</v>
      </c>
      <c r="K254" s="103">
        <v>90</v>
      </c>
      <c r="L254" s="104">
        <v>2.5</v>
      </c>
      <c r="M254" s="122" t="s">
        <v>63</v>
      </c>
      <c r="N254" s="122" t="s">
        <v>64</v>
      </c>
      <c r="O254" s="159">
        <v>0.37</v>
      </c>
      <c r="Q254" s="499"/>
    </row>
    <row r="255" spans="1:21" ht="15" customHeight="1" x14ac:dyDescent="0.25">
      <c r="A255" s="566"/>
      <c r="B255" s="321"/>
      <c r="C255" s="63" t="s">
        <v>580</v>
      </c>
      <c r="D255" s="64">
        <v>25</v>
      </c>
      <c r="E255" s="471">
        <f t="shared" si="29"/>
        <v>37.762999999999998</v>
      </c>
      <c r="F255" s="65">
        <f>G255*1.05</f>
        <v>36.046500000000002</v>
      </c>
      <c r="G255" s="65">
        <v>34.33</v>
      </c>
      <c r="H255" s="135"/>
      <c r="I255" s="89">
        <v>260</v>
      </c>
      <c r="J255" s="64" t="s">
        <v>155</v>
      </c>
      <c r="K255" s="90">
        <v>100</v>
      </c>
      <c r="L255" s="91">
        <v>2.5</v>
      </c>
      <c r="M255" s="92" t="s">
        <v>66</v>
      </c>
      <c r="N255" s="92" t="s">
        <v>67</v>
      </c>
      <c r="O255" s="94">
        <v>0.44700000000000001</v>
      </c>
      <c r="Q255" s="499"/>
    </row>
    <row r="256" spans="1:21" ht="11.25" customHeight="1" x14ac:dyDescent="0.25">
      <c r="A256" s="321"/>
      <c r="B256" s="321"/>
      <c r="H256" s="321"/>
      <c r="Q256" s="499"/>
    </row>
    <row r="257" spans="1:17" ht="15" customHeight="1" x14ac:dyDescent="0.3">
      <c r="A257" s="57" t="s">
        <v>165</v>
      </c>
      <c r="B257" s="321"/>
      <c r="Q257" s="499"/>
    </row>
    <row r="258" spans="1:17" ht="24.95" customHeight="1" x14ac:dyDescent="0.25">
      <c r="A258" s="321"/>
      <c r="B258" s="321"/>
      <c r="C258" s="546" t="s">
        <v>36</v>
      </c>
      <c r="D258" s="544" t="s">
        <v>37</v>
      </c>
      <c r="E258" s="58" t="s">
        <v>787</v>
      </c>
      <c r="F258" s="58" t="s">
        <v>788</v>
      </c>
      <c r="G258" s="58" t="s">
        <v>789</v>
      </c>
      <c r="H258" s="321"/>
      <c r="I258" s="547" t="s">
        <v>38</v>
      </c>
      <c r="J258" s="547" t="s">
        <v>39</v>
      </c>
      <c r="K258" s="555" t="s">
        <v>40</v>
      </c>
      <c r="L258" s="557" t="s">
        <v>41</v>
      </c>
      <c r="M258" s="547" t="s">
        <v>42</v>
      </c>
      <c r="N258" s="547" t="s">
        <v>43</v>
      </c>
      <c r="O258" s="559" t="s">
        <v>44</v>
      </c>
      <c r="Q258" s="499"/>
    </row>
    <row r="259" spans="1:17" ht="12.75" customHeight="1" x14ac:dyDescent="0.25">
      <c r="C259" s="546"/>
      <c r="D259" s="545"/>
      <c r="E259" s="60" t="s">
        <v>45</v>
      </c>
      <c r="F259" s="60" t="s">
        <v>45</v>
      </c>
      <c r="G259" s="60" t="s">
        <v>45</v>
      </c>
      <c r="H259" s="61"/>
      <c r="I259" s="548"/>
      <c r="J259" s="548"/>
      <c r="K259" s="556"/>
      <c r="L259" s="558"/>
      <c r="M259" s="548"/>
      <c r="N259" s="548"/>
      <c r="O259" s="560"/>
      <c r="Q259" s="499"/>
    </row>
    <row r="260" spans="1:17" ht="16.5" customHeight="1" x14ac:dyDescent="0.3">
      <c r="B260" s="57"/>
      <c r="C260" s="355" t="s">
        <v>46</v>
      </c>
      <c r="D260" s="355"/>
      <c r="E260" s="355"/>
      <c r="F260" s="355"/>
      <c r="G260" s="355"/>
      <c r="H260" s="121"/>
      <c r="I260" s="355"/>
      <c r="J260" s="355"/>
      <c r="K260" s="355"/>
      <c r="L260" s="355"/>
      <c r="M260" s="355"/>
      <c r="N260" s="355"/>
      <c r="O260" s="355"/>
      <c r="Q260" s="499"/>
    </row>
    <row r="261" spans="1:17" x14ac:dyDescent="0.25">
      <c r="A261" s="549"/>
      <c r="B261" s="321"/>
      <c r="C261" s="324" t="s">
        <v>166</v>
      </c>
      <c r="D261" s="120">
        <v>200</v>
      </c>
      <c r="E261" s="74">
        <f t="shared" ref="E261:E324" si="34">G261*1.1</f>
        <v>2.7720000000000002</v>
      </c>
      <c r="F261" s="300">
        <f>G261*1.05</f>
        <v>2.6460000000000004</v>
      </c>
      <c r="G261" s="300">
        <v>2.52</v>
      </c>
      <c r="H261" s="135"/>
      <c r="I261" s="82">
        <v>80</v>
      </c>
      <c r="J261" s="85" t="s">
        <v>155</v>
      </c>
      <c r="K261" s="83">
        <v>40</v>
      </c>
      <c r="L261" s="84">
        <v>1.5</v>
      </c>
      <c r="M261" s="88">
        <v>4.9000000000000004</v>
      </c>
      <c r="N261" s="86">
        <v>8</v>
      </c>
      <c r="O261" s="87">
        <v>3.5000000000000003E-2</v>
      </c>
      <c r="Q261" s="499"/>
    </row>
    <row r="262" spans="1:17" ht="14.25" customHeight="1" x14ac:dyDescent="0.25">
      <c r="A262" s="549"/>
      <c r="B262" s="321"/>
      <c r="C262" s="355" t="s">
        <v>65</v>
      </c>
      <c r="D262" s="355"/>
      <c r="E262" s="355"/>
      <c r="F262" s="355"/>
      <c r="G262" s="355"/>
      <c r="H262" s="121"/>
      <c r="I262" s="355"/>
      <c r="J262" s="355"/>
      <c r="K262" s="355"/>
      <c r="L262" s="355"/>
      <c r="M262" s="355"/>
      <c r="N262" s="355"/>
      <c r="O262" s="355"/>
      <c r="Q262" s="499"/>
    </row>
    <row r="263" spans="1:17" ht="14.25" customHeight="1" x14ac:dyDescent="0.25">
      <c r="A263" s="549"/>
      <c r="B263" s="409"/>
      <c r="C263" s="341" t="s">
        <v>740</v>
      </c>
      <c r="D263" s="444">
        <v>200</v>
      </c>
      <c r="E263" s="471">
        <f t="shared" si="34"/>
        <v>1.1990000000000003</v>
      </c>
      <c r="F263" s="299">
        <f>G263*1.05</f>
        <v>1.1445000000000001</v>
      </c>
      <c r="G263" s="299">
        <v>1.0900000000000001</v>
      </c>
      <c r="H263" s="121"/>
      <c r="I263" s="444">
        <v>60</v>
      </c>
      <c r="J263" s="444" t="s">
        <v>155</v>
      </c>
      <c r="K263" s="444">
        <v>20</v>
      </c>
      <c r="L263" s="443">
        <v>2</v>
      </c>
      <c r="M263" s="355"/>
      <c r="N263" s="355"/>
      <c r="O263" s="355"/>
      <c r="Q263" s="499"/>
    </row>
    <row r="264" spans="1:17" ht="15" customHeight="1" x14ac:dyDescent="0.25">
      <c r="A264" s="549"/>
      <c r="B264" s="321"/>
      <c r="C264" s="340" t="s">
        <v>167</v>
      </c>
      <c r="D264" s="120">
        <v>200</v>
      </c>
      <c r="E264" s="74">
        <f t="shared" si="34"/>
        <v>1.639</v>
      </c>
      <c r="F264" s="300">
        <f>G264*1.05</f>
        <v>1.5645</v>
      </c>
      <c r="G264" s="300">
        <v>1.49</v>
      </c>
      <c r="H264" s="121"/>
      <c r="I264" s="82">
        <v>80</v>
      </c>
      <c r="J264" s="82" t="s">
        <v>155</v>
      </c>
      <c r="K264" s="83">
        <v>20</v>
      </c>
      <c r="L264" s="84">
        <v>2</v>
      </c>
      <c r="M264" s="69">
        <v>4.9000000000000004</v>
      </c>
      <c r="N264" s="70" t="s">
        <v>168</v>
      </c>
      <c r="O264" s="71">
        <v>2.4E-2</v>
      </c>
      <c r="Q264" s="499"/>
    </row>
    <row r="265" spans="1:17" ht="15" customHeight="1" x14ac:dyDescent="0.25">
      <c r="A265" s="549"/>
      <c r="B265" s="321"/>
      <c r="C265" s="341" t="s">
        <v>169</v>
      </c>
      <c r="D265" s="117">
        <v>200</v>
      </c>
      <c r="E265" s="471">
        <f t="shared" si="34"/>
        <v>2.4640000000000004</v>
      </c>
      <c r="F265" s="299">
        <f t="shared" ref="F265:F336" si="35">G265*1.05</f>
        <v>2.3520000000000003</v>
      </c>
      <c r="G265" s="299">
        <v>2.2400000000000002</v>
      </c>
      <c r="H265" s="121"/>
      <c r="I265" s="66">
        <v>80</v>
      </c>
      <c r="J265" s="66" t="s">
        <v>155</v>
      </c>
      <c r="K265" s="67">
        <v>30</v>
      </c>
      <c r="L265" s="68">
        <v>2</v>
      </c>
      <c r="M265" s="88">
        <v>4.9000000000000004</v>
      </c>
      <c r="N265" s="86" t="s">
        <v>170</v>
      </c>
      <c r="O265" s="87">
        <v>4.3999999999999997E-2</v>
      </c>
      <c r="Q265" s="499"/>
    </row>
    <row r="266" spans="1:17" x14ac:dyDescent="0.25">
      <c r="A266" s="549"/>
      <c r="B266" s="321"/>
      <c r="C266" s="340" t="s">
        <v>171</v>
      </c>
      <c r="D266" s="120">
        <v>100</v>
      </c>
      <c r="E266" s="74">
        <f t="shared" si="34"/>
        <v>3.278</v>
      </c>
      <c r="F266" s="300">
        <f t="shared" si="35"/>
        <v>3.129</v>
      </c>
      <c r="G266" s="300">
        <v>2.98</v>
      </c>
      <c r="H266" s="135"/>
      <c r="I266" s="82">
        <v>80</v>
      </c>
      <c r="J266" s="82" t="s">
        <v>155</v>
      </c>
      <c r="K266" s="83">
        <v>40</v>
      </c>
      <c r="L266" s="84">
        <v>2</v>
      </c>
      <c r="M266" s="69">
        <v>4.9000000000000004</v>
      </c>
      <c r="N266" s="70">
        <v>8</v>
      </c>
      <c r="O266" s="71">
        <v>4.8000000000000001E-2</v>
      </c>
      <c r="Q266" s="499"/>
    </row>
    <row r="267" spans="1:17" x14ac:dyDescent="0.25">
      <c r="A267" s="549"/>
      <c r="B267" s="321"/>
      <c r="C267" s="341" t="s">
        <v>172</v>
      </c>
      <c r="D267" s="117">
        <v>100</v>
      </c>
      <c r="E267" s="471">
        <f t="shared" si="34"/>
        <v>4.1470000000000002</v>
      </c>
      <c r="F267" s="299">
        <f t="shared" si="35"/>
        <v>3.9585000000000004</v>
      </c>
      <c r="G267" s="299">
        <v>3.77</v>
      </c>
      <c r="H267" s="135"/>
      <c r="I267" s="66">
        <v>100</v>
      </c>
      <c r="J267" s="66" t="s">
        <v>155</v>
      </c>
      <c r="K267" s="67">
        <v>40</v>
      </c>
      <c r="L267" s="68">
        <v>2</v>
      </c>
      <c r="M267" s="88">
        <v>4.9000000000000004</v>
      </c>
      <c r="N267" s="86">
        <v>10</v>
      </c>
      <c r="O267" s="87">
        <v>0.06</v>
      </c>
      <c r="Q267" s="499"/>
    </row>
    <row r="268" spans="1:17" ht="15" customHeight="1" x14ac:dyDescent="0.25">
      <c r="A268" s="549"/>
      <c r="B268" s="132"/>
      <c r="C268" s="340" t="s">
        <v>173</v>
      </c>
      <c r="D268" s="120">
        <v>50</v>
      </c>
      <c r="E268" s="74">
        <f t="shared" si="34"/>
        <v>4.9280000000000008</v>
      </c>
      <c r="F268" s="300">
        <f t="shared" si="35"/>
        <v>4.7040000000000006</v>
      </c>
      <c r="G268" s="300">
        <v>4.4800000000000004</v>
      </c>
      <c r="H268" s="135"/>
      <c r="I268" s="82">
        <v>120</v>
      </c>
      <c r="J268" s="85" t="s">
        <v>155</v>
      </c>
      <c r="K268" s="83">
        <v>40</v>
      </c>
      <c r="L268" s="84">
        <v>2</v>
      </c>
      <c r="M268" s="69">
        <v>4.9000000000000004</v>
      </c>
      <c r="N268" s="70">
        <v>12</v>
      </c>
      <c r="O268" s="71">
        <v>7.2000000000000008E-2</v>
      </c>
      <c r="Q268" s="499"/>
    </row>
    <row r="269" spans="1:17" ht="15" customHeight="1" x14ac:dyDescent="0.25">
      <c r="A269" s="549"/>
      <c r="B269" s="321"/>
      <c r="C269" s="341" t="s">
        <v>174</v>
      </c>
      <c r="D269" s="117">
        <v>50</v>
      </c>
      <c r="E269" s="471">
        <f t="shared" si="34"/>
        <v>5.753000000000001</v>
      </c>
      <c r="F269" s="299">
        <f t="shared" si="35"/>
        <v>5.4915000000000003</v>
      </c>
      <c r="G269" s="299">
        <v>5.23</v>
      </c>
      <c r="H269" s="135"/>
      <c r="I269" s="66">
        <v>140</v>
      </c>
      <c r="J269" s="66" t="s">
        <v>155</v>
      </c>
      <c r="K269" s="67">
        <v>40</v>
      </c>
      <c r="L269" s="68">
        <v>2</v>
      </c>
      <c r="M269" s="88">
        <v>4.9000000000000004</v>
      </c>
      <c r="N269" s="86">
        <v>14</v>
      </c>
      <c r="O269" s="87">
        <v>0.08</v>
      </c>
      <c r="Q269" s="499"/>
    </row>
    <row r="270" spans="1:17" ht="15" customHeight="1" x14ac:dyDescent="0.25">
      <c r="A270" s="549"/>
      <c r="B270" s="321"/>
      <c r="C270" s="340" t="s">
        <v>175</v>
      </c>
      <c r="D270" s="120">
        <v>50</v>
      </c>
      <c r="E270" s="74">
        <f t="shared" si="34"/>
        <v>6.4790000000000001</v>
      </c>
      <c r="F270" s="300">
        <f t="shared" si="35"/>
        <v>6.1844999999999999</v>
      </c>
      <c r="G270" s="300">
        <v>5.89</v>
      </c>
      <c r="H270" s="135"/>
      <c r="I270" s="82">
        <v>160</v>
      </c>
      <c r="J270" s="82" t="s">
        <v>155</v>
      </c>
      <c r="K270" s="83">
        <v>40</v>
      </c>
      <c r="L270" s="84">
        <v>2</v>
      </c>
      <c r="M270" s="69">
        <v>4.9000000000000004</v>
      </c>
      <c r="N270" s="70">
        <v>16</v>
      </c>
      <c r="O270" s="71">
        <v>9.6000000000000002E-2</v>
      </c>
      <c r="Q270" s="499"/>
    </row>
    <row r="271" spans="1:17" ht="15" customHeight="1" x14ac:dyDescent="0.25">
      <c r="A271" s="549"/>
      <c r="B271" s="321"/>
      <c r="C271" s="341" t="s">
        <v>176</v>
      </c>
      <c r="D271" s="117">
        <v>50</v>
      </c>
      <c r="E271" s="471">
        <f t="shared" si="34"/>
        <v>7.2820000000000009</v>
      </c>
      <c r="F271" s="299">
        <f t="shared" si="35"/>
        <v>6.9510000000000005</v>
      </c>
      <c r="G271" s="299">
        <v>6.62</v>
      </c>
      <c r="H271" s="135"/>
      <c r="I271" s="66">
        <v>180</v>
      </c>
      <c r="J271" s="66" t="s">
        <v>155</v>
      </c>
      <c r="K271" s="67">
        <v>40</v>
      </c>
      <c r="L271" s="68">
        <v>2</v>
      </c>
      <c r="M271" s="88">
        <v>4.9000000000000004</v>
      </c>
      <c r="N271" s="86" t="s">
        <v>98</v>
      </c>
      <c r="O271" s="87">
        <v>0.114</v>
      </c>
      <c r="Q271" s="499"/>
    </row>
    <row r="272" spans="1:17" ht="15" customHeight="1" x14ac:dyDescent="0.25">
      <c r="A272" s="549"/>
      <c r="B272" s="321"/>
      <c r="C272" s="340" t="s">
        <v>177</v>
      </c>
      <c r="D272" s="120">
        <v>50</v>
      </c>
      <c r="E272" s="74">
        <f t="shared" si="34"/>
        <v>8.0850000000000009</v>
      </c>
      <c r="F272" s="300">
        <f t="shared" si="35"/>
        <v>7.7175000000000002</v>
      </c>
      <c r="G272" s="300">
        <v>7.35</v>
      </c>
      <c r="H272" s="135"/>
      <c r="I272" s="82">
        <v>200</v>
      </c>
      <c r="J272" s="82" t="s">
        <v>155</v>
      </c>
      <c r="K272" s="83">
        <v>40</v>
      </c>
      <c r="L272" s="84">
        <v>2</v>
      </c>
      <c r="M272" s="69">
        <v>4.9000000000000004</v>
      </c>
      <c r="N272" s="70">
        <v>20</v>
      </c>
      <c r="O272" s="71">
        <v>0.12</v>
      </c>
      <c r="Q272" s="499"/>
    </row>
    <row r="273" spans="1:18" ht="15" customHeight="1" x14ac:dyDescent="0.25">
      <c r="C273" s="341" t="s">
        <v>178</v>
      </c>
      <c r="D273" s="117">
        <v>50</v>
      </c>
      <c r="E273" s="471">
        <f t="shared" si="34"/>
        <v>9.8339999999999996</v>
      </c>
      <c r="F273" s="299">
        <f t="shared" si="35"/>
        <v>9.3870000000000005</v>
      </c>
      <c r="G273" s="299">
        <v>8.94</v>
      </c>
      <c r="H273" s="135"/>
      <c r="I273" s="66">
        <v>240</v>
      </c>
      <c r="J273" s="66" t="s">
        <v>155</v>
      </c>
      <c r="K273" s="67">
        <v>40</v>
      </c>
      <c r="L273" s="68">
        <v>2</v>
      </c>
      <c r="M273" s="88">
        <v>4.9000000000000004</v>
      </c>
      <c r="N273" s="86">
        <v>24</v>
      </c>
      <c r="O273" s="87">
        <v>0.14400000000000002</v>
      </c>
      <c r="Q273" s="499"/>
    </row>
    <row r="274" spans="1:18" ht="15" customHeight="1" x14ac:dyDescent="0.25">
      <c r="C274" s="340" t="s">
        <v>179</v>
      </c>
      <c r="D274" s="120">
        <v>50</v>
      </c>
      <c r="E274" s="74">
        <f t="shared" si="34"/>
        <v>10.659000000000001</v>
      </c>
      <c r="F274" s="300">
        <f t="shared" si="35"/>
        <v>10.1745</v>
      </c>
      <c r="G274" s="300">
        <v>9.69</v>
      </c>
      <c r="H274" s="135"/>
      <c r="I274" s="82">
        <v>260</v>
      </c>
      <c r="J274" s="82" t="s">
        <v>155</v>
      </c>
      <c r="K274" s="83">
        <v>40</v>
      </c>
      <c r="L274" s="84">
        <v>2</v>
      </c>
      <c r="M274" s="69">
        <v>4.9000000000000004</v>
      </c>
      <c r="N274" s="70" t="s">
        <v>101</v>
      </c>
      <c r="O274" s="71">
        <v>0.14799999999999999</v>
      </c>
      <c r="Q274" s="499"/>
    </row>
    <row r="275" spans="1:18" ht="15" customHeight="1" x14ac:dyDescent="0.25">
      <c r="C275" s="341" t="s">
        <v>180</v>
      </c>
      <c r="D275" s="117">
        <v>50</v>
      </c>
      <c r="E275" s="471">
        <f t="shared" si="34"/>
        <v>11.462000000000002</v>
      </c>
      <c r="F275" s="299">
        <f t="shared" si="35"/>
        <v>10.941000000000001</v>
      </c>
      <c r="G275" s="299">
        <v>10.42</v>
      </c>
      <c r="H275" s="135"/>
      <c r="I275" s="66">
        <v>280</v>
      </c>
      <c r="J275" s="66" t="s">
        <v>155</v>
      </c>
      <c r="K275" s="67">
        <v>40</v>
      </c>
      <c r="L275" s="68">
        <v>2</v>
      </c>
      <c r="M275" s="88">
        <v>4.9000000000000004</v>
      </c>
      <c r="N275" s="86" t="s">
        <v>181</v>
      </c>
      <c r="O275" s="87">
        <v>0.16400000000000001</v>
      </c>
      <c r="Q275" s="499"/>
    </row>
    <row r="276" spans="1:18" s="59" customFormat="1" ht="15" customHeight="1" x14ac:dyDescent="0.25">
      <c r="A276"/>
      <c r="B276"/>
      <c r="C276" s="340" t="s">
        <v>182</v>
      </c>
      <c r="D276" s="120">
        <v>50</v>
      </c>
      <c r="E276" s="74">
        <f t="shared" si="34"/>
        <v>12.122</v>
      </c>
      <c r="F276" s="300">
        <f t="shared" si="35"/>
        <v>11.571</v>
      </c>
      <c r="G276" s="300">
        <v>11.02</v>
      </c>
      <c r="H276" s="135"/>
      <c r="I276" s="82">
        <v>300</v>
      </c>
      <c r="J276" s="82" t="s">
        <v>155</v>
      </c>
      <c r="K276" s="83">
        <v>40</v>
      </c>
      <c r="L276" s="84">
        <v>2</v>
      </c>
      <c r="M276" s="69">
        <v>4.9000000000000004</v>
      </c>
      <c r="N276" s="70">
        <v>30</v>
      </c>
      <c r="O276" s="71">
        <v>0.18</v>
      </c>
      <c r="P276" s="457"/>
      <c r="Q276" s="499"/>
      <c r="R276" s="498"/>
    </row>
    <row r="277" spans="1:18" s="59" customFormat="1" ht="15" customHeight="1" x14ac:dyDescent="0.25">
      <c r="A277"/>
      <c r="B277"/>
      <c r="C277" s="341" t="s">
        <v>743</v>
      </c>
      <c r="D277" s="117">
        <v>50</v>
      </c>
      <c r="E277" s="471">
        <f t="shared" si="34"/>
        <v>17.743000000000002</v>
      </c>
      <c r="F277" s="299">
        <f t="shared" si="35"/>
        <v>16.936499999999999</v>
      </c>
      <c r="G277" s="299">
        <v>16.13</v>
      </c>
      <c r="H277" s="135"/>
      <c r="I277" s="66">
        <v>320</v>
      </c>
      <c r="J277" s="66" t="s">
        <v>155</v>
      </c>
      <c r="K277" s="67">
        <v>40</v>
      </c>
      <c r="L277" s="68">
        <v>2</v>
      </c>
      <c r="M277" s="69"/>
      <c r="N277" s="70"/>
      <c r="O277" s="71"/>
      <c r="P277" s="457"/>
      <c r="Q277" s="499"/>
      <c r="R277" s="498"/>
    </row>
    <row r="278" spans="1:18" ht="15" customHeight="1" x14ac:dyDescent="0.25">
      <c r="C278" s="340" t="s">
        <v>183</v>
      </c>
      <c r="D278" s="120">
        <v>50</v>
      </c>
      <c r="E278" s="74">
        <f t="shared" si="34"/>
        <v>14.740000000000002</v>
      </c>
      <c r="F278" s="300">
        <f t="shared" si="35"/>
        <v>14.07</v>
      </c>
      <c r="G278" s="300">
        <v>13.4</v>
      </c>
      <c r="H278" s="135"/>
      <c r="I278" s="82">
        <v>360</v>
      </c>
      <c r="J278" s="82" t="s">
        <v>155</v>
      </c>
      <c r="K278" s="83">
        <v>40</v>
      </c>
      <c r="L278" s="84">
        <v>2</v>
      </c>
      <c r="M278" s="88">
        <v>4.9000000000000004</v>
      </c>
      <c r="N278" s="86">
        <v>36</v>
      </c>
      <c r="O278" s="87">
        <v>0.216</v>
      </c>
      <c r="P278" s="62"/>
      <c r="Q278" s="499"/>
    </row>
    <row r="279" spans="1:18" ht="15" customHeight="1" x14ac:dyDescent="0.25">
      <c r="C279" s="341" t="s">
        <v>184</v>
      </c>
      <c r="D279" s="117">
        <v>50</v>
      </c>
      <c r="E279" s="471">
        <f t="shared" si="34"/>
        <v>16.368000000000002</v>
      </c>
      <c r="F279" s="299">
        <f t="shared" si="35"/>
        <v>15.624000000000002</v>
      </c>
      <c r="G279" s="299">
        <v>14.88</v>
      </c>
      <c r="H279" s="135"/>
      <c r="I279" s="66">
        <v>400</v>
      </c>
      <c r="J279" s="66" t="s">
        <v>155</v>
      </c>
      <c r="K279" s="67">
        <v>40</v>
      </c>
      <c r="L279" s="68">
        <v>2</v>
      </c>
      <c r="M279" s="69">
        <v>4.9000000000000004</v>
      </c>
      <c r="N279" s="70" t="s">
        <v>185</v>
      </c>
      <c r="O279" s="71">
        <v>0.24</v>
      </c>
      <c r="P279" s="62"/>
      <c r="Q279" s="499"/>
    </row>
    <row r="280" spans="1:18" ht="15" customHeight="1" x14ac:dyDescent="0.25">
      <c r="A280" s="318"/>
      <c r="C280" s="340" t="s">
        <v>186</v>
      </c>
      <c r="D280" s="120">
        <v>25</v>
      </c>
      <c r="E280" s="74">
        <f t="shared" si="34"/>
        <v>19.679000000000002</v>
      </c>
      <c r="F280" s="300">
        <f t="shared" si="35"/>
        <v>18.784500000000001</v>
      </c>
      <c r="G280" s="300">
        <v>17.89</v>
      </c>
      <c r="H280" s="135"/>
      <c r="I280" s="82">
        <v>480</v>
      </c>
      <c r="J280" s="82" t="s">
        <v>155</v>
      </c>
      <c r="K280" s="83">
        <v>40</v>
      </c>
      <c r="L280" s="84">
        <v>2</v>
      </c>
      <c r="M280" s="88">
        <v>4.9000000000000004</v>
      </c>
      <c r="N280" s="86">
        <v>48</v>
      </c>
      <c r="O280" s="87">
        <v>0.28800000000000003</v>
      </c>
      <c r="Q280" s="499"/>
    </row>
    <row r="281" spans="1:18" ht="15" customHeight="1" x14ac:dyDescent="0.25">
      <c r="A281" s="318"/>
      <c r="C281" s="341" t="s">
        <v>187</v>
      </c>
      <c r="D281" s="117">
        <v>25</v>
      </c>
      <c r="E281" s="471">
        <f t="shared" si="34"/>
        <v>20.515000000000001</v>
      </c>
      <c r="F281" s="299">
        <f t="shared" si="35"/>
        <v>19.5825</v>
      </c>
      <c r="G281" s="299">
        <v>18.649999999999999</v>
      </c>
      <c r="H281" s="135"/>
      <c r="I281" s="66">
        <v>500</v>
      </c>
      <c r="J281" s="66" t="s">
        <v>155</v>
      </c>
      <c r="K281" s="67">
        <v>40</v>
      </c>
      <c r="L281" s="68">
        <v>2</v>
      </c>
      <c r="M281" s="69">
        <v>4.9000000000000004</v>
      </c>
      <c r="N281" s="70" t="s">
        <v>188</v>
      </c>
      <c r="O281" s="71">
        <v>0.32</v>
      </c>
      <c r="Q281" s="499"/>
    </row>
    <row r="282" spans="1:18" ht="15" customHeight="1" x14ac:dyDescent="0.25">
      <c r="C282" s="340" t="s">
        <v>189</v>
      </c>
      <c r="D282" s="120">
        <v>25</v>
      </c>
      <c r="E282" s="74">
        <f t="shared" si="34"/>
        <v>24.717000000000002</v>
      </c>
      <c r="F282" s="300">
        <f t="shared" si="35"/>
        <v>23.593499999999999</v>
      </c>
      <c r="G282" s="300">
        <v>22.47</v>
      </c>
      <c r="H282" s="135"/>
      <c r="I282" s="82">
        <v>600</v>
      </c>
      <c r="J282" s="82" t="s">
        <v>155</v>
      </c>
      <c r="K282" s="83">
        <v>40</v>
      </c>
      <c r="L282" s="84">
        <v>2</v>
      </c>
      <c r="M282" s="88">
        <v>4.9000000000000004</v>
      </c>
      <c r="N282" s="86">
        <v>60</v>
      </c>
      <c r="O282" s="87">
        <v>0.36</v>
      </c>
      <c r="Q282" s="499"/>
    </row>
    <row r="283" spans="1:18" ht="15" customHeight="1" x14ac:dyDescent="0.25">
      <c r="C283" s="341" t="s">
        <v>190</v>
      </c>
      <c r="D283" s="117">
        <v>10</v>
      </c>
      <c r="E283" s="471">
        <f t="shared" si="34"/>
        <v>29.634000000000004</v>
      </c>
      <c r="F283" s="299">
        <f t="shared" si="35"/>
        <v>28.287000000000003</v>
      </c>
      <c r="G283" s="299">
        <v>26.94</v>
      </c>
      <c r="H283" s="135"/>
      <c r="I283" s="66">
        <v>720</v>
      </c>
      <c r="J283" s="66" t="s">
        <v>155</v>
      </c>
      <c r="K283" s="67">
        <v>40</v>
      </c>
      <c r="L283" s="68">
        <v>2</v>
      </c>
      <c r="M283" s="69">
        <v>4.9000000000000004</v>
      </c>
      <c r="N283" s="70">
        <v>72</v>
      </c>
      <c r="O283" s="71">
        <v>0.432</v>
      </c>
      <c r="Q283" s="499"/>
    </row>
    <row r="284" spans="1:18" ht="15" customHeight="1" x14ac:dyDescent="0.25">
      <c r="C284" s="340" t="s">
        <v>191</v>
      </c>
      <c r="D284" s="120">
        <v>10</v>
      </c>
      <c r="E284" s="74">
        <f t="shared" si="34"/>
        <v>32.89</v>
      </c>
      <c r="F284" s="300">
        <f t="shared" si="35"/>
        <v>31.395</v>
      </c>
      <c r="G284" s="300">
        <v>29.9</v>
      </c>
      <c r="H284" s="135"/>
      <c r="I284" s="82">
        <v>800</v>
      </c>
      <c r="J284" s="82" t="s">
        <v>155</v>
      </c>
      <c r="K284" s="83">
        <v>40</v>
      </c>
      <c r="L284" s="84">
        <v>2</v>
      </c>
      <c r="M284" s="88">
        <v>4.9000000000000004</v>
      </c>
      <c r="N284" s="86" t="s">
        <v>192</v>
      </c>
      <c r="O284" s="87">
        <v>0.48</v>
      </c>
      <c r="Q284" s="499"/>
    </row>
    <row r="285" spans="1:18" ht="15" customHeight="1" x14ac:dyDescent="0.25">
      <c r="C285" s="341" t="s">
        <v>193</v>
      </c>
      <c r="D285" s="117">
        <v>10</v>
      </c>
      <c r="E285" s="471">
        <f t="shared" si="34"/>
        <v>34.54</v>
      </c>
      <c r="F285" s="299">
        <f t="shared" si="35"/>
        <v>32.97</v>
      </c>
      <c r="G285" s="299">
        <v>31.4</v>
      </c>
      <c r="H285" s="135"/>
      <c r="I285" s="66">
        <v>840</v>
      </c>
      <c r="J285" s="66" t="s">
        <v>155</v>
      </c>
      <c r="K285" s="67">
        <v>40</v>
      </c>
      <c r="L285" s="68">
        <v>2</v>
      </c>
      <c r="M285" s="69">
        <v>4.9000000000000004</v>
      </c>
      <c r="N285" s="70">
        <v>84</v>
      </c>
      <c r="O285" s="71">
        <v>0.504</v>
      </c>
      <c r="Q285" s="499"/>
    </row>
    <row r="286" spans="1:18" ht="15" customHeight="1" x14ac:dyDescent="0.25">
      <c r="C286" s="340" t="s">
        <v>194</v>
      </c>
      <c r="D286" s="120">
        <v>10</v>
      </c>
      <c r="E286" s="74">
        <f t="shared" si="34"/>
        <v>39.424000000000007</v>
      </c>
      <c r="F286" s="300">
        <f t="shared" si="35"/>
        <v>37.632000000000005</v>
      </c>
      <c r="G286" s="300">
        <v>35.840000000000003</v>
      </c>
      <c r="H286" s="135"/>
      <c r="I286" s="82">
        <v>960</v>
      </c>
      <c r="J286" s="82" t="s">
        <v>155</v>
      </c>
      <c r="K286" s="83">
        <v>40</v>
      </c>
      <c r="L286" s="84">
        <v>2</v>
      </c>
      <c r="M286" s="88">
        <v>4.9000000000000004</v>
      </c>
      <c r="N286" s="86">
        <v>96</v>
      </c>
      <c r="O286" s="87">
        <v>0.57600000000000007</v>
      </c>
      <c r="Q286" s="499"/>
    </row>
    <row r="287" spans="1:18" ht="15" customHeight="1" x14ac:dyDescent="0.25">
      <c r="C287" s="341" t="s">
        <v>195</v>
      </c>
      <c r="D287" s="117">
        <v>10</v>
      </c>
      <c r="E287" s="471">
        <f t="shared" si="34"/>
        <v>40.458000000000006</v>
      </c>
      <c r="F287" s="299">
        <f t="shared" si="35"/>
        <v>38.619</v>
      </c>
      <c r="G287" s="299">
        <v>36.78</v>
      </c>
      <c r="H287" s="135"/>
      <c r="I287" s="66">
        <v>1000</v>
      </c>
      <c r="J287" s="66" t="s">
        <v>155</v>
      </c>
      <c r="K287" s="67">
        <v>40</v>
      </c>
      <c r="L287" s="68">
        <v>2</v>
      </c>
      <c r="M287" s="69">
        <v>4.9000000000000004</v>
      </c>
      <c r="N287" s="70" t="s">
        <v>196</v>
      </c>
      <c r="O287" s="71">
        <v>0.64</v>
      </c>
      <c r="Q287" s="499"/>
    </row>
    <row r="288" spans="1:18" ht="15" customHeight="1" x14ac:dyDescent="0.25">
      <c r="C288" s="340" t="s">
        <v>197</v>
      </c>
      <c r="D288" s="120">
        <v>10</v>
      </c>
      <c r="E288" s="74">
        <f t="shared" si="34"/>
        <v>48.510000000000005</v>
      </c>
      <c r="F288" s="300">
        <f t="shared" si="35"/>
        <v>46.305000000000007</v>
      </c>
      <c r="G288" s="300">
        <v>44.1</v>
      </c>
      <c r="H288" s="135"/>
      <c r="I288" s="82">
        <v>1200</v>
      </c>
      <c r="J288" s="82" t="s">
        <v>155</v>
      </c>
      <c r="K288" s="83">
        <v>40</v>
      </c>
      <c r="L288" s="84">
        <v>2</v>
      </c>
      <c r="M288" s="88">
        <v>4.9000000000000004</v>
      </c>
      <c r="N288" s="86" t="s">
        <v>198</v>
      </c>
      <c r="O288" s="87">
        <v>0.72</v>
      </c>
      <c r="Q288" s="499"/>
    </row>
    <row r="289" spans="1:17" ht="15" customHeight="1" x14ac:dyDescent="0.25">
      <c r="C289" s="341" t="s">
        <v>199</v>
      </c>
      <c r="D289" s="117">
        <v>10</v>
      </c>
      <c r="E289" s="471">
        <f t="shared" si="34"/>
        <v>50.523000000000003</v>
      </c>
      <c r="F289" s="299">
        <f t="shared" si="35"/>
        <v>48.226500000000001</v>
      </c>
      <c r="G289" s="299">
        <v>45.93</v>
      </c>
      <c r="H289" s="135"/>
      <c r="I289" s="66">
        <v>1250</v>
      </c>
      <c r="J289" s="66" t="s">
        <v>155</v>
      </c>
      <c r="K289" s="67">
        <v>40</v>
      </c>
      <c r="L289" s="68">
        <v>2</v>
      </c>
      <c r="M289" s="69">
        <v>4.9000000000000004</v>
      </c>
      <c r="N289" s="70">
        <v>125</v>
      </c>
      <c r="O289" s="71">
        <v>0.75</v>
      </c>
      <c r="Q289" s="499"/>
    </row>
    <row r="290" spans="1:17" ht="15" customHeight="1" x14ac:dyDescent="0.25">
      <c r="C290" s="340" t="s">
        <v>742</v>
      </c>
      <c r="D290" s="120">
        <v>10</v>
      </c>
      <c r="E290" s="74">
        <f t="shared" si="34"/>
        <v>80.707000000000008</v>
      </c>
      <c r="F290" s="300">
        <f t="shared" si="35"/>
        <v>77.038500000000013</v>
      </c>
      <c r="G290" s="300">
        <v>73.37</v>
      </c>
      <c r="H290" s="135"/>
      <c r="I290" s="82">
        <v>2000</v>
      </c>
      <c r="J290" s="82" t="s">
        <v>155</v>
      </c>
      <c r="K290" s="83">
        <v>40</v>
      </c>
      <c r="L290" s="84">
        <v>2</v>
      </c>
      <c r="M290" s="69"/>
      <c r="N290" s="70"/>
      <c r="O290" s="71"/>
      <c r="Q290" s="499"/>
    </row>
    <row r="291" spans="1:17" ht="15" customHeight="1" x14ac:dyDescent="0.25">
      <c r="C291" s="341" t="s">
        <v>200</v>
      </c>
      <c r="D291" s="117">
        <v>100</v>
      </c>
      <c r="E291" s="471">
        <f t="shared" si="34"/>
        <v>5.1260000000000003</v>
      </c>
      <c r="F291" s="299">
        <f t="shared" si="35"/>
        <v>4.8930000000000007</v>
      </c>
      <c r="G291" s="299">
        <v>4.66</v>
      </c>
      <c r="H291" s="135"/>
      <c r="I291" s="66">
        <v>100</v>
      </c>
      <c r="J291" s="66" t="s">
        <v>155</v>
      </c>
      <c r="K291" s="67">
        <v>50</v>
      </c>
      <c r="L291" s="68">
        <v>2</v>
      </c>
      <c r="M291" s="88">
        <v>4.9000000000000004</v>
      </c>
      <c r="N291" s="86" t="s">
        <v>201</v>
      </c>
      <c r="O291" s="87">
        <v>7.9000000000000001E-2</v>
      </c>
      <c r="Q291" s="499"/>
    </row>
    <row r="292" spans="1:17" ht="15" customHeight="1" x14ac:dyDescent="0.25">
      <c r="C292" s="340" t="s">
        <v>202</v>
      </c>
      <c r="D292" s="120">
        <v>50</v>
      </c>
      <c r="E292" s="74">
        <f t="shared" si="34"/>
        <v>6.16</v>
      </c>
      <c r="F292" s="300">
        <f t="shared" si="35"/>
        <v>5.88</v>
      </c>
      <c r="G292" s="300">
        <v>5.6</v>
      </c>
      <c r="H292" s="135"/>
      <c r="I292" s="82">
        <v>120</v>
      </c>
      <c r="J292" s="82" t="s">
        <v>155</v>
      </c>
      <c r="K292" s="83">
        <v>50</v>
      </c>
      <c r="L292" s="84">
        <v>2</v>
      </c>
      <c r="M292" s="69">
        <v>4.9000000000000004</v>
      </c>
      <c r="N292" s="70" t="s">
        <v>98</v>
      </c>
      <c r="O292" s="71">
        <v>9.8000000000000004E-2</v>
      </c>
      <c r="Q292" s="499"/>
    </row>
    <row r="293" spans="1:17" ht="15" customHeight="1" x14ac:dyDescent="0.25">
      <c r="C293" s="341" t="s">
        <v>744</v>
      </c>
      <c r="D293" s="117">
        <v>50</v>
      </c>
      <c r="E293" s="471">
        <f t="shared" si="34"/>
        <v>7.1940000000000008</v>
      </c>
      <c r="F293" s="299">
        <f t="shared" si="35"/>
        <v>6.867</v>
      </c>
      <c r="G293" s="299">
        <v>6.54</v>
      </c>
      <c r="H293" s="135"/>
      <c r="I293" s="66">
        <v>140</v>
      </c>
      <c r="J293" s="66" t="s">
        <v>155</v>
      </c>
      <c r="K293" s="67">
        <v>50</v>
      </c>
      <c r="L293" s="68">
        <v>2</v>
      </c>
      <c r="M293" s="69"/>
      <c r="N293" s="70"/>
      <c r="O293" s="71"/>
      <c r="Q293" s="499"/>
    </row>
    <row r="294" spans="1:17" ht="15" customHeight="1" x14ac:dyDescent="0.25">
      <c r="C294" s="340" t="s">
        <v>203</v>
      </c>
      <c r="D294" s="120">
        <v>50</v>
      </c>
      <c r="E294" s="74">
        <f t="shared" si="34"/>
        <v>8.2060000000000013</v>
      </c>
      <c r="F294" s="300">
        <f t="shared" si="35"/>
        <v>7.8330000000000002</v>
      </c>
      <c r="G294" s="300">
        <v>7.46</v>
      </c>
      <c r="H294" s="135"/>
      <c r="I294" s="82">
        <v>160</v>
      </c>
      <c r="J294" s="82" t="s">
        <v>155</v>
      </c>
      <c r="K294" s="83">
        <v>50</v>
      </c>
      <c r="L294" s="84">
        <v>2</v>
      </c>
      <c r="M294" s="88">
        <v>4.9000000000000004</v>
      </c>
      <c r="N294" s="86" t="s">
        <v>99</v>
      </c>
      <c r="O294" s="87">
        <v>0.122</v>
      </c>
      <c r="Q294" s="499"/>
    </row>
    <row r="295" spans="1:17" ht="15" customHeight="1" x14ac:dyDescent="0.25">
      <c r="C295" s="341" t="s">
        <v>204</v>
      </c>
      <c r="D295" s="117">
        <v>50</v>
      </c>
      <c r="E295" s="471">
        <f t="shared" si="34"/>
        <v>10.252000000000001</v>
      </c>
      <c r="F295" s="299">
        <f t="shared" si="35"/>
        <v>9.7860000000000014</v>
      </c>
      <c r="G295" s="299">
        <v>9.32</v>
      </c>
      <c r="H295" s="135"/>
      <c r="I295" s="66">
        <v>200</v>
      </c>
      <c r="J295" s="66" t="s">
        <v>155</v>
      </c>
      <c r="K295" s="67">
        <v>50</v>
      </c>
      <c r="L295" s="68">
        <v>2</v>
      </c>
      <c r="M295" s="69">
        <v>4.9000000000000004</v>
      </c>
      <c r="N295" s="70">
        <v>25</v>
      </c>
      <c r="O295" s="71">
        <v>0.15</v>
      </c>
      <c r="Q295" s="499"/>
    </row>
    <row r="296" spans="1:17" ht="15" customHeight="1" x14ac:dyDescent="0.25">
      <c r="C296" s="340" t="s">
        <v>205</v>
      </c>
      <c r="D296" s="120">
        <v>50</v>
      </c>
      <c r="E296" s="74">
        <f t="shared" si="34"/>
        <v>12.122</v>
      </c>
      <c r="F296" s="300">
        <f t="shared" si="35"/>
        <v>11.571</v>
      </c>
      <c r="G296" s="300">
        <v>11.02</v>
      </c>
      <c r="H296" s="135"/>
      <c r="I296" s="82">
        <v>240</v>
      </c>
      <c r="J296" s="82" t="s">
        <v>155</v>
      </c>
      <c r="K296" s="83">
        <v>50</v>
      </c>
      <c r="L296" s="84">
        <v>2</v>
      </c>
      <c r="M296" s="88">
        <v>4.9000000000000004</v>
      </c>
      <c r="N296" s="86" t="s">
        <v>100</v>
      </c>
      <c r="O296" s="125">
        <v>1.6400000000000001E-2</v>
      </c>
      <c r="Q296" s="499"/>
    </row>
    <row r="297" spans="1:17" ht="15" customHeight="1" x14ac:dyDescent="0.25">
      <c r="C297" s="341" t="s">
        <v>745</v>
      </c>
      <c r="D297" s="117">
        <v>50</v>
      </c>
      <c r="E297" s="471">
        <f t="shared" si="34"/>
        <v>13.123000000000001</v>
      </c>
      <c r="F297" s="299">
        <f t="shared" ref="F297" si="36">G297*1.05</f>
        <v>12.5265</v>
      </c>
      <c r="G297" s="299">
        <v>11.93</v>
      </c>
      <c r="H297" s="135"/>
      <c r="I297" s="66">
        <v>260</v>
      </c>
      <c r="J297" s="66" t="s">
        <v>155</v>
      </c>
      <c r="K297" s="67">
        <v>50</v>
      </c>
      <c r="L297" s="68">
        <v>2</v>
      </c>
      <c r="M297" s="88"/>
      <c r="N297" s="86"/>
      <c r="O297" s="125"/>
      <c r="Q297" s="499"/>
    </row>
    <row r="298" spans="1:17" ht="15" customHeight="1" x14ac:dyDescent="0.25">
      <c r="C298" s="340" t="s">
        <v>746</v>
      </c>
      <c r="D298" s="120">
        <v>50</v>
      </c>
      <c r="E298" s="74">
        <f t="shared" si="34"/>
        <v>14.113000000000001</v>
      </c>
      <c r="F298" s="300">
        <f t="shared" ref="F298" si="37">G298*1.05</f>
        <v>13.471500000000001</v>
      </c>
      <c r="G298" s="300">
        <v>12.83</v>
      </c>
      <c r="H298" s="135"/>
      <c r="I298" s="82">
        <v>280</v>
      </c>
      <c r="J298" s="82" t="s">
        <v>155</v>
      </c>
      <c r="K298" s="83">
        <v>50</v>
      </c>
      <c r="L298" s="84">
        <v>2</v>
      </c>
      <c r="M298" s="88"/>
      <c r="N298" s="86"/>
      <c r="O298" s="125"/>
      <c r="Q298" s="499"/>
    </row>
    <row r="299" spans="1:17" ht="15" customHeight="1" x14ac:dyDescent="0.25">
      <c r="C299" s="341" t="s">
        <v>206</v>
      </c>
      <c r="D299" s="117">
        <v>50</v>
      </c>
      <c r="E299" s="471">
        <f t="shared" si="34"/>
        <v>15.356000000000002</v>
      </c>
      <c r="F299" s="299">
        <f t="shared" si="35"/>
        <v>14.658000000000001</v>
      </c>
      <c r="G299" s="299">
        <v>13.96</v>
      </c>
      <c r="H299" s="135"/>
      <c r="I299" s="66">
        <v>300</v>
      </c>
      <c r="J299" s="66" t="s">
        <v>155</v>
      </c>
      <c r="K299" s="67">
        <v>50</v>
      </c>
      <c r="L299" s="68">
        <v>2</v>
      </c>
      <c r="M299" s="69">
        <v>4.9000000000000004</v>
      </c>
      <c r="N299" s="70" t="s">
        <v>207</v>
      </c>
      <c r="O299" s="71">
        <v>0.19600000000000001</v>
      </c>
      <c r="Q299" s="499"/>
    </row>
    <row r="300" spans="1:17" ht="15" customHeight="1" x14ac:dyDescent="0.25">
      <c r="C300" s="340" t="s">
        <v>208</v>
      </c>
      <c r="D300" s="120">
        <v>50</v>
      </c>
      <c r="E300" s="74">
        <f t="shared" si="34"/>
        <v>20.471</v>
      </c>
      <c r="F300" s="300">
        <f t="shared" si="35"/>
        <v>19.540500000000002</v>
      </c>
      <c r="G300" s="300">
        <v>18.61</v>
      </c>
      <c r="H300" s="135"/>
      <c r="I300" s="82">
        <v>400</v>
      </c>
      <c r="J300" s="82" t="s">
        <v>155</v>
      </c>
      <c r="K300" s="83">
        <v>50</v>
      </c>
      <c r="L300" s="84">
        <v>2</v>
      </c>
      <c r="M300" s="88">
        <v>4.9000000000000004</v>
      </c>
      <c r="N300" s="86" t="s">
        <v>209</v>
      </c>
      <c r="O300" s="87">
        <v>0.214</v>
      </c>
      <c r="Q300" s="499"/>
    </row>
    <row r="301" spans="1:17" ht="15" customHeight="1" x14ac:dyDescent="0.25">
      <c r="C301" s="341" t="s">
        <v>210</v>
      </c>
      <c r="D301" s="117">
        <v>25</v>
      </c>
      <c r="E301" s="471">
        <f t="shared" si="34"/>
        <v>24.684000000000005</v>
      </c>
      <c r="F301" s="299">
        <f t="shared" si="35"/>
        <v>23.562000000000001</v>
      </c>
      <c r="G301" s="299">
        <v>22.44</v>
      </c>
      <c r="H301" s="135"/>
      <c r="I301" s="66">
        <v>480</v>
      </c>
      <c r="J301" s="66" t="s">
        <v>155</v>
      </c>
      <c r="K301" s="67">
        <v>50</v>
      </c>
      <c r="L301" s="68">
        <v>2</v>
      </c>
      <c r="M301" s="69">
        <v>4.9000000000000004</v>
      </c>
      <c r="N301" s="70" t="s">
        <v>188</v>
      </c>
      <c r="O301" s="71">
        <v>0.32800000000000001</v>
      </c>
      <c r="Q301" s="499"/>
    </row>
    <row r="302" spans="1:17" ht="15" customHeight="1" x14ac:dyDescent="0.25">
      <c r="C302" s="340" t="s">
        <v>211</v>
      </c>
      <c r="D302" s="120">
        <v>25</v>
      </c>
      <c r="E302" s="74">
        <f t="shared" si="34"/>
        <v>25.707000000000004</v>
      </c>
      <c r="F302" s="300">
        <f t="shared" si="35"/>
        <v>24.538500000000003</v>
      </c>
      <c r="G302" s="300">
        <v>23.37</v>
      </c>
      <c r="H302" s="135"/>
      <c r="I302" s="82">
        <v>500</v>
      </c>
      <c r="J302" s="82" t="s">
        <v>155</v>
      </c>
      <c r="K302" s="83">
        <v>50</v>
      </c>
      <c r="L302" s="84">
        <v>2</v>
      </c>
      <c r="M302" s="88">
        <v>4.9000000000000004</v>
      </c>
      <c r="N302" s="86" t="s">
        <v>212</v>
      </c>
      <c r="O302" s="87">
        <v>0.36599999999999999</v>
      </c>
      <c r="Q302" s="499"/>
    </row>
    <row r="303" spans="1:17" ht="15" customHeight="1" x14ac:dyDescent="0.25">
      <c r="C303" s="341" t="s">
        <v>213</v>
      </c>
      <c r="D303" s="117">
        <v>25</v>
      </c>
      <c r="E303" s="471">
        <f t="shared" si="34"/>
        <v>30.404000000000003</v>
      </c>
      <c r="F303" s="299">
        <f t="shared" si="35"/>
        <v>29.022000000000002</v>
      </c>
      <c r="G303" s="299">
        <v>27.64</v>
      </c>
      <c r="H303" s="135"/>
      <c r="I303" s="66">
        <v>600</v>
      </c>
      <c r="J303" s="66" t="s">
        <v>155</v>
      </c>
      <c r="K303" s="67">
        <v>50</v>
      </c>
      <c r="L303" s="68">
        <v>2</v>
      </c>
      <c r="M303" s="69">
        <v>4.9000000000000004</v>
      </c>
      <c r="N303" s="70" t="s">
        <v>214</v>
      </c>
      <c r="O303" s="71">
        <v>0.38600000000000001</v>
      </c>
      <c r="Q303" s="499"/>
    </row>
    <row r="304" spans="1:17" ht="15" customHeight="1" x14ac:dyDescent="0.25">
      <c r="A304" s="248"/>
      <c r="C304" s="340" t="s">
        <v>215</v>
      </c>
      <c r="D304" s="120">
        <v>10</v>
      </c>
      <c r="E304" s="74">
        <f t="shared" si="34"/>
        <v>36.993000000000009</v>
      </c>
      <c r="F304" s="300">
        <f t="shared" si="35"/>
        <v>35.311500000000002</v>
      </c>
      <c r="G304" s="300">
        <v>33.630000000000003</v>
      </c>
      <c r="H304" s="135"/>
      <c r="I304" s="82">
        <v>720</v>
      </c>
      <c r="J304" s="82" t="s">
        <v>155</v>
      </c>
      <c r="K304" s="83">
        <v>50</v>
      </c>
      <c r="L304" s="84">
        <v>2</v>
      </c>
      <c r="M304" s="88">
        <v>4.9000000000000004</v>
      </c>
      <c r="N304" s="86" t="s">
        <v>216</v>
      </c>
      <c r="O304" s="87">
        <v>0.40200000000000002</v>
      </c>
      <c r="Q304" s="499"/>
    </row>
    <row r="305" spans="1:17" ht="15" customHeight="1" x14ac:dyDescent="0.25">
      <c r="A305" s="248"/>
      <c r="C305" s="341" t="s">
        <v>217</v>
      </c>
      <c r="D305" s="117">
        <v>10</v>
      </c>
      <c r="E305" s="471">
        <f t="shared" si="34"/>
        <v>41.106999999999999</v>
      </c>
      <c r="F305" s="299">
        <f t="shared" si="35"/>
        <v>39.238500000000002</v>
      </c>
      <c r="G305" s="299">
        <v>37.369999999999997</v>
      </c>
      <c r="H305" s="135"/>
      <c r="I305" s="66">
        <v>800</v>
      </c>
      <c r="J305" s="66" t="s">
        <v>155</v>
      </c>
      <c r="K305" s="67">
        <v>50</v>
      </c>
      <c r="L305" s="68">
        <v>2</v>
      </c>
      <c r="M305" s="69">
        <v>4.9000000000000004</v>
      </c>
      <c r="N305" s="70" t="s">
        <v>196</v>
      </c>
      <c r="O305" s="71">
        <v>0.42799999999999999</v>
      </c>
      <c r="Q305" s="499"/>
    </row>
    <row r="306" spans="1:17" ht="15" customHeight="1" x14ac:dyDescent="0.25">
      <c r="A306" s="248"/>
      <c r="C306" s="340" t="s">
        <v>218</v>
      </c>
      <c r="D306" s="120">
        <v>10</v>
      </c>
      <c r="E306" s="74">
        <f t="shared" si="34"/>
        <v>49.335000000000008</v>
      </c>
      <c r="F306" s="300">
        <f t="shared" si="35"/>
        <v>47.092500000000001</v>
      </c>
      <c r="G306" s="300">
        <v>44.85</v>
      </c>
      <c r="H306" s="135"/>
      <c r="I306" s="82">
        <v>960</v>
      </c>
      <c r="J306" s="82" t="s">
        <v>155</v>
      </c>
      <c r="K306" s="83">
        <v>50</v>
      </c>
      <c r="L306" s="84">
        <v>2</v>
      </c>
      <c r="M306" s="88">
        <v>4.9000000000000004</v>
      </c>
      <c r="N306" s="86" t="s">
        <v>219</v>
      </c>
      <c r="O306" s="87">
        <v>0.65600000000000003</v>
      </c>
      <c r="Q306" s="499"/>
    </row>
    <row r="307" spans="1:17" ht="15" customHeight="1" x14ac:dyDescent="0.25">
      <c r="A307" s="248"/>
      <c r="C307" s="341" t="s">
        <v>220</v>
      </c>
      <c r="D307" s="117">
        <v>10</v>
      </c>
      <c r="E307" s="471">
        <f t="shared" si="34"/>
        <v>52.173000000000002</v>
      </c>
      <c r="F307" s="299">
        <f t="shared" si="35"/>
        <v>49.801500000000004</v>
      </c>
      <c r="G307" s="299">
        <v>47.43</v>
      </c>
      <c r="H307" s="135"/>
      <c r="I307" s="66">
        <v>1000</v>
      </c>
      <c r="J307" s="66" t="s">
        <v>155</v>
      </c>
      <c r="K307" s="67">
        <v>50</v>
      </c>
      <c r="L307" s="68">
        <v>2</v>
      </c>
      <c r="M307" s="69">
        <v>4.9000000000000004</v>
      </c>
      <c r="N307" s="70" t="s">
        <v>221</v>
      </c>
      <c r="O307" s="71">
        <v>0.73199999999999998</v>
      </c>
      <c r="Q307" s="499"/>
    </row>
    <row r="308" spans="1:17" ht="15" customHeight="1" x14ac:dyDescent="0.25">
      <c r="A308" s="248"/>
      <c r="C308" s="340" t="s">
        <v>222</v>
      </c>
      <c r="D308" s="120">
        <v>10</v>
      </c>
      <c r="E308" s="74">
        <f t="shared" si="34"/>
        <v>62.59</v>
      </c>
      <c r="F308" s="300">
        <f t="shared" si="35"/>
        <v>59.745000000000005</v>
      </c>
      <c r="G308" s="300">
        <v>56.9</v>
      </c>
      <c r="H308" s="135"/>
      <c r="I308" s="82">
        <v>1200</v>
      </c>
      <c r="J308" s="82" t="s">
        <v>155</v>
      </c>
      <c r="K308" s="83">
        <v>50</v>
      </c>
      <c r="L308" s="84">
        <v>2</v>
      </c>
      <c r="M308" s="88">
        <v>4.9000000000000004</v>
      </c>
      <c r="N308" s="86" t="s">
        <v>223</v>
      </c>
      <c r="O308" s="87">
        <v>0.77200000000000002</v>
      </c>
      <c r="Q308" s="499"/>
    </row>
    <row r="309" spans="1:17" ht="15" customHeight="1" x14ac:dyDescent="0.25">
      <c r="A309" s="248"/>
      <c r="C309" s="341" t="s">
        <v>224</v>
      </c>
      <c r="D309" s="117">
        <v>10</v>
      </c>
      <c r="E309" s="471">
        <f t="shared" si="34"/>
        <v>64.251000000000005</v>
      </c>
      <c r="F309" s="299">
        <f t="shared" si="35"/>
        <v>61.330500000000001</v>
      </c>
      <c r="G309" s="299">
        <v>58.41</v>
      </c>
      <c r="H309" s="135"/>
      <c r="I309" s="66">
        <v>1250</v>
      </c>
      <c r="J309" s="66" t="s">
        <v>155</v>
      </c>
      <c r="K309" s="67">
        <v>50</v>
      </c>
      <c r="L309" s="68">
        <v>2</v>
      </c>
      <c r="M309" s="69">
        <v>4.9000000000000004</v>
      </c>
      <c r="N309" s="70" t="s">
        <v>225</v>
      </c>
      <c r="O309" s="71">
        <v>0.81399999999999995</v>
      </c>
      <c r="Q309" s="499"/>
    </row>
    <row r="310" spans="1:17" ht="15" customHeight="1" x14ac:dyDescent="0.25">
      <c r="A310" s="248"/>
      <c r="C310" s="340" t="s">
        <v>749</v>
      </c>
      <c r="D310" s="120">
        <v>100</v>
      </c>
      <c r="E310" s="74">
        <f t="shared" si="34"/>
        <v>2.431</v>
      </c>
      <c r="F310" s="300">
        <f t="shared" ref="F310" si="38">G310*1.05</f>
        <v>2.3205</v>
      </c>
      <c r="G310" s="300">
        <v>2.21</v>
      </c>
      <c r="H310" s="135"/>
      <c r="I310" s="82">
        <v>40</v>
      </c>
      <c r="J310" s="82" t="s">
        <v>155</v>
      </c>
      <c r="K310" s="83">
        <v>60</v>
      </c>
      <c r="L310" s="84">
        <v>2</v>
      </c>
      <c r="M310" s="69"/>
      <c r="N310" s="70"/>
      <c r="O310" s="71"/>
      <c r="Q310" s="499"/>
    </row>
    <row r="311" spans="1:17" ht="15" customHeight="1" x14ac:dyDescent="0.25">
      <c r="A311" s="248"/>
      <c r="C311" s="341" t="s">
        <v>226</v>
      </c>
      <c r="D311" s="117">
        <v>100</v>
      </c>
      <c r="E311" s="471">
        <f t="shared" si="34"/>
        <v>4.8510000000000009</v>
      </c>
      <c r="F311" s="299">
        <f t="shared" si="35"/>
        <v>4.6305000000000005</v>
      </c>
      <c r="G311" s="299">
        <v>4.41</v>
      </c>
      <c r="H311" s="135"/>
      <c r="I311" s="66">
        <v>80</v>
      </c>
      <c r="J311" s="66" t="s">
        <v>155</v>
      </c>
      <c r="K311" s="67">
        <v>60</v>
      </c>
      <c r="L311" s="68">
        <v>2</v>
      </c>
      <c r="M311" s="88">
        <v>4.9000000000000004</v>
      </c>
      <c r="N311" s="86" t="s">
        <v>227</v>
      </c>
      <c r="O311" s="87">
        <v>8.4000000000000005E-2</v>
      </c>
      <c r="Q311" s="499"/>
    </row>
    <row r="312" spans="1:17" ht="15" customHeight="1" x14ac:dyDescent="0.25">
      <c r="A312" s="248"/>
      <c r="C312" s="340" t="s">
        <v>228</v>
      </c>
      <c r="D312" s="120">
        <v>100</v>
      </c>
      <c r="E312" s="74">
        <f t="shared" si="34"/>
        <v>6.0720000000000001</v>
      </c>
      <c r="F312" s="300">
        <f t="shared" si="35"/>
        <v>5.7959999999999994</v>
      </c>
      <c r="G312" s="300">
        <v>5.52</v>
      </c>
      <c r="H312" s="135"/>
      <c r="I312" s="82">
        <v>100</v>
      </c>
      <c r="J312" s="82" t="s">
        <v>155</v>
      </c>
      <c r="K312" s="83">
        <v>60</v>
      </c>
      <c r="L312" s="84">
        <v>2</v>
      </c>
      <c r="M312" s="69">
        <v>4.9000000000000004</v>
      </c>
      <c r="N312" s="70" t="s">
        <v>229</v>
      </c>
      <c r="O312" s="71">
        <v>9.6000000000000002E-2</v>
      </c>
      <c r="Q312" s="499"/>
    </row>
    <row r="313" spans="1:17" ht="15" customHeight="1" x14ac:dyDescent="0.25">
      <c r="A313" s="248"/>
      <c r="C313" s="341" t="s">
        <v>230</v>
      </c>
      <c r="D313" s="117">
        <v>50</v>
      </c>
      <c r="E313" s="471">
        <f t="shared" si="34"/>
        <v>7.3920000000000003</v>
      </c>
      <c r="F313" s="299">
        <f t="shared" si="35"/>
        <v>7.056</v>
      </c>
      <c r="G313" s="299">
        <v>6.72</v>
      </c>
      <c r="H313" s="135"/>
      <c r="I313" s="66">
        <v>120</v>
      </c>
      <c r="J313" s="66" t="s">
        <v>155</v>
      </c>
      <c r="K313" s="67">
        <v>60</v>
      </c>
      <c r="L313" s="68">
        <v>2</v>
      </c>
      <c r="M313" s="88">
        <v>4.9000000000000004</v>
      </c>
      <c r="N313" s="86" t="s">
        <v>98</v>
      </c>
      <c r="O313" s="87">
        <v>0.11</v>
      </c>
      <c r="Q313" s="499"/>
    </row>
    <row r="314" spans="1:17" ht="15" customHeight="1" x14ac:dyDescent="0.25">
      <c r="C314" s="340" t="s">
        <v>231</v>
      </c>
      <c r="D314" s="120">
        <v>50</v>
      </c>
      <c r="E314" s="74">
        <f t="shared" si="34"/>
        <v>8.6240000000000006</v>
      </c>
      <c r="F314" s="300">
        <f t="shared" si="35"/>
        <v>8.2319999999999993</v>
      </c>
      <c r="G314" s="300">
        <v>7.84</v>
      </c>
      <c r="H314" s="135"/>
      <c r="I314" s="82">
        <v>140</v>
      </c>
      <c r="J314" s="82" t="s">
        <v>155</v>
      </c>
      <c r="K314" s="83">
        <v>60</v>
      </c>
      <c r="L314" s="84">
        <v>2</v>
      </c>
      <c r="M314" s="69">
        <v>4.9000000000000004</v>
      </c>
      <c r="N314" s="70">
        <v>21</v>
      </c>
      <c r="O314" s="71">
        <v>0.126</v>
      </c>
      <c r="Q314" s="499"/>
    </row>
    <row r="315" spans="1:17" ht="15" customHeight="1" x14ac:dyDescent="0.25">
      <c r="A315" s="318"/>
      <c r="B315" s="318"/>
      <c r="C315" s="341" t="s">
        <v>232</v>
      </c>
      <c r="D315" s="117">
        <v>50</v>
      </c>
      <c r="E315" s="471">
        <f t="shared" si="34"/>
        <v>9.8339999999999996</v>
      </c>
      <c r="F315" s="299">
        <f t="shared" si="35"/>
        <v>9.3870000000000005</v>
      </c>
      <c r="G315" s="299">
        <v>8.94</v>
      </c>
      <c r="H315" s="135"/>
      <c r="I315" s="66">
        <v>160</v>
      </c>
      <c r="J315" s="66" t="s">
        <v>155</v>
      </c>
      <c r="K315" s="67">
        <v>60</v>
      </c>
      <c r="L315" s="68">
        <v>2</v>
      </c>
      <c r="M315" s="88">
        <v>4.9000000000000004</v>
      </c>
      <c r="N315" s="86">
        <v>24</v>
      </c>
      <c r="O315" s="87">
        <v>0.14399999999999999</v>
      </c>
      <c r="Q315" s="499"/>
    </row>
    <row r="316" spans="1:17" ht="15" customHeight="1" x14ac:dyDescent="0.25">
      <c r="A316" s="410"/>
      <c r="B316" s="410"/>
      <c r="C316" s="340" t="s">
        <v>747</v>
      </c>
      <c r="D316" s="120">
        <v>50</v>
      </c>
      <c r="E316" s="74">
        <f t="shared" si="34"/>
        <v>10.901000000000002</v>
      </c>
      <c r="F316" s="300">
        <f t="shared" ref="F316" si="39">G316*1.05</f>
        <v>10.4055</v>
      </c>
      <c r="G316" s="300">
        <v>9.91</v>
      </c>
      <c r="H316" s="135"/>
      <c r="I316" s="82">
        <v>180</v>
      </c>
      <c r="J316" s="82" t="s">
        <v>155</v>
      </c>
      <c r="K316" s="83">
        <v>60</v>
      </c>
      <c r="L316" s="84">
        <v>2</v>
      </c>
      <c r="M316" s="88"/>
      <c r="N316" s="86"/>
      <c r="O316" s="87"/>
      <c r="Q316" s="499"/>
    </row>
    <row r="317" spans="1:17" ht="15" customHeight="1" x14ac:dyDescent="0.25">
      <c r="C317" s="341" t="s">
        <v>233</v>
      </c>
      <c r="D317" s="117">
        <v>50</v>
      </c>
      <c r="E317" s="471">
        <f t="shared" si="34"/>
        <v>12.298</v>
      </c>
      <c r="F317" s="299">
        <f t="shared" si="35"/>
        <v>11.739000000000001</v>
      </c>
      <c r="G317" s="299">
        <v>11.18</v>
      </c>
      <c r="H317" s="135"/>
      <c r="I317" s="66">
        <v>200</v>
      </c>
      <c r="J317" s="66" t="s">
        <v>155</v>
      </c>
      <c r="K317" s="67">
        <v>60</v>
      </c>
      <c r="L317" s="68">
        <v>2</v>
      </c>
      <c r="M317" s="69">
        <v>4.9000000000000004</v>
      </c>
      <c r="N317" s="70">
        <v>30</v>
      </c>
      <c r="O317" s="71">
        <v>0.18</v>
      </c>
      <c r="Q317" s="499"/>
    </row>
    <row r="318" spans="1:17" ht="15" customHeight="1" x14ac:dyDescent="0.25">
      <c r="A318" s="543"/>
      <c r="B318" s="132"/>
      <c r="C318" s="340" t="s">
        <v>234</v>
      </c>
      <c r="D318" s="120">
        <v>25</v>
      </c>
      <c r="E318" s="74">
        <f t="shared" si="34"/>
        <v>14.784000000000001</v>
      </c>
      <c r="F318" s="300">
        <f t="shared" si="35"/>
        <v>14.112</v>
      </c>
      <c r="G318" s="300">
        <v>13.44</v>
      </c>
      <c r="H318" s="135"/>
      <c r="I318" s="82">
        <v>240</v>
      </c>
      <c r="J318" s="82" t="s">
        <v>155</v>
      </c>
      <c r="K318" s="83">
        <v>60</v>
      </c>
      <c r="L318" s="84">
        <v>2</v>
      </c>
      <c r="M318" s="88">
        <v>4.9000000000000004</v>
      </c>
      <c r="N318" s="86">
        <v>36</v>
      </c>
      <c r="O318" s="87">
        <v>0.216</v>
      </c>
      <c r="Q318" s="499"/>
    </row>
    <row r="319" spans="1:17" ht="15" customHeight="1" x14ac:dyDescent="0.25">
      <c r="A319" s="543"/>
      <c r="C319" s="341" t="s">
        <v>235</v>
      </c>
      <c r="D319" s="117">
        <v>25</v>
      </c>
      <c r="E319" s="471">
        <f t="shared" si="34"/>
        <v>18.458000000000002</v>
      </c>
      <c r="F319" s="299">
        <f t="shared" si="35"/>
        <v>17.619000000000003</v>
      </c>
      <c r="G319" s="299">
        <v>16.78</v>
      </c>
      <c r="H319" s="135"/>
      <c r="I319" s="66">
        <v>300</v>
      </c>
      <c r="J319" s="66" t="s">
        <v>155</v>
      </c>
      <c r="K319" s="67">
        <v>60</v>
      </c>
      <c r="L319" s="68">
        <v>2</v>
      </c>
      <c r="M319" s="69">
        <v>4.9000000000000004</v>
      </c>
      <c r="N319" s="70">
        <v>45</v>
      </c>
      <c r="O319" s="71">
        <v>0.27</v>
      </c>
      <c r="Q319" s="499"/>
    </row>
    <row r="320" spans="1:17" ht="15" customHeight="1" x14ac:dyDescent="0.25">
      <c r="A320" s="543"/>
      <c r="C320" s="340" t="s">
        <v>748</v>
      </c>
      <c r="D320" s="120">
        <v>25</v>
      </c>
      <c r="E320" s="74">
        <f t="shared" si="34"/>
        <v>19.679000000000002</v>
      </c>
      <c r="F320" s="300">
        <f t="shared" ref="F320" si="40">G320*1.05</f>
        <v>18.784500000000001</v>
      </c>
      <c r="G320" s="300">
        <v>17.89</v>
      </c>
      <c r="H320" s="135"/>
      <c r="I320" s="82">
        <v>320</v>
      </c>
      <c r="J320" s="82" t="s">
        <v>155</v>
      </c>
      <c r="K320" s="83">
        <v>60</v>
      </c>
      <c r="L320" s="84">
        <v>2</v>
      </c>
      <c r="M320" s="69"/>
      <c r="N320" s="70"/>
      <c r="O320" s="71"/>
      <c r="Q320" s="499"/>
    </row>
    <row r="321" spans="1:18" ht="15" customHeight="1" x14ac:dyDescent="0.25">
      <c r="A321" s="543"/>
      <c r="C321" s="341" t="s">
        <v>236</v>
      </c>
      <c r="D321" s="117">
        <v>25</v>
      </c>
      <c r="E321" s="471">
        <f t="shared" si="34"/>
        <v>21.812999999999999</v>
      </c>
      <c r="F321" s="299">
        <f t="shared" si="35"/>
        <v>20.8215</v>
      </c>
      <c r="G321" s="299">
        <v>19.829999999999998</v>
      </c>
      <c r="H321" s="135"/>
      <c r="I321" s="66">
        <v>360</v>
      </c>
      <c r="J321" s="66" t="s">
        <v>155</v>
      </c>
      <c r="K321" s="67">
        <v>60</v>
      </c>
      <c r="L321" s="68">
        <v>2</v>
      </c>
      <c r="M321" s="88">
        <v>4.9000000000000004</v>
      </c>
      <c r="N321" s="86">
        <v>54</v>
      </c>
      <c r="O321" s="87">
        <v>0.32400000000000001</v>
      </c>
      <c r="Q321" s="499"/>
    </row>
    <row r="322" spans="1:18" ht="15" customHeight="1" x14ac:dyDescent="0.25">
      <c r="A322" s="543"/>
      <c r="C322" s="340" t="s">
        <v>237</v>
      </c>
      <c r="D322" s="120">
        <v>25</v>
      </c>
      <c r="E322" s="74">
        <f t="shared" si="34"/>
        <v>24.585000000000004</v>
      </c>
      <c r="F322" s="300">
        <f t="shared" si="35"/>
        <v>23.467500000000001</v>
      </c>
      <c r="G322" s="300">
        <v>22.35</v>
      </c>
      <c r="H322" s="135"/>
      <c r="I322" s="82">
        <v>400</v>
      </c>
      <c r="J322" s="82" t="s">
        <v>155</v>
      </c>
      <c r="K322" s="83">
        <v>60</v>
      </c>
      <c r="L322" s="84">
        <v>2</v>
      </c>
      <c r="M322" s="69">
        <v>4.9000000000000004</v>
      </c>
      <c r="N322" s="70">
        <v>60</v>
      </c>
      <c r="O322" s="71">
        <v>0.36</v>
      </c>
      <c r="Q322" s="499"/>
    </row>
    <row r="323" spans="1:18" ht="15" customHeight="1" x14ac:dyDescent="0.25">
      <c r="A323" s="543"/>
      <c r="C323" s="341" t="s">
        <v>238</v>
      </c>
      <c r="D323" s="117">
        <v>25</v>
      </c>
      <c r="E323" s="471">
        <f t="shared" si="34"/>
        <v>29.480000000000004</v>
      </c>
      <c r="F323" s="299">
        <f t="shared" si="35"/>
        <v>28.14</v>
      </c>
      <c r="G323" s="299">
        <v>26.8</v>
      </c>
      <c r="H323" s="135"/>
      <c r="I323" s="66">
        <v>480</v>
      </c>
      <c r="J323" s="66" t="s">
        <v>155</v>
      </c>
      <c r="K323" s="67">
        <v>60</v>
      </c>
      <c r="L323" s="68">
        <v>2</v>
      </c>
      <c r="M323" s="88">
        <v>4.9000000000000004</v>
      </c>
      <c r="N323" s="86">
        <v>72</v>
      </c>
      <c r="O323" s="87">
        <v>0.432</v>
      </c>
      <c r="Q323" s="499"/>
    </row>
    <row r="324" spans="1:18" ht="15" customHeight="1" x14ac:dyDescent="0.25">
      <c r="A324" s="543"/>
      <c r="C324" s="340" t="s">
        <v>239</v>
      </c>
      <c r="D324" s="120">
        <v>25</v>
      </c>
      <c r="E324" s="74">
        <f t="shared" si="34"/>
        <v>30.723000000000003</v>
      </c>
      <c r="F324" s="300">
        <f t="shared" si="35"/>
        <v>29.326499999999999</v>
      </c>
      <c r="G324" s="300">
        <v>27.93</v>
      </c>
      <c r="H324" s="135"/>
      <c r="I324" s="82">
        <v>500</v>
      </c>
      <c r="J324" s="82" t="s">
        <v>155</v>
      </c>
      <c r="K324" s="83">
        <v>60</v>
      </c>
      <c r="L324" s="84">
        <v>2</v>
      </c>
      <c r="M324" s="69">
        <v>4.9000000000000004</v>
      </c>
      <c r="N324" s="70" t="s">
        <v>209</v>
      </c>
      <c r="O324" s="71">
        <v>0.36</v>
      </c>
      <c r="Q324" s="499"/>
    </row>
    <row r="325" spans="1:18" ht="15" customHeight="1" x14ac:dyDescent="0.25">
      <c r="A325" s="543"/>
      <c r="C325" s="341" t="s">
        <v>240</v>
      </c>
      <c r="D325" s="117">
        <v>25</v>
      </c>
      <c r="E325" s="471">
        <f t="shared" ref="E325:E388" si="41">G325*1.1</f>
        <v>37.554000000000002</v>
      </c>
      <c r="F325" s="299">
        <f t="shared" si="35"/>
        <v>35.847000000000001</v>
      </c>
      <c r="G325" s="299">
        <v>34.14</v>
      </c>
      <c r="H325" s="135"/>
      <c r="I325" s="66">
        <v>600</v>
      </c>
      <c r="J325" s="66" t="s">
        <v>155</v>
      </c>
      <c r="K325" s="67">
        <v>60</v>
      </c>
      <c r="L325" s="68">
        <v>2</v>
      </c>
      <c r="M325" s="88">
        <v>4.9000000000000004</v>
      </c>
      <c r="N325" s="86" t="s">
        <v>214</v>
      </c>
      <c r="O325" s="87">
        <v>0.432</v>
      </c>
      <c r="Q325" s="499"/>
    </row>
    <row r="326" spans="1:18" ht="15" customHeight="1" x14ac:dyDescent="0.25">
      <c r="A326" s="543"/>
      <c r="C326" s="340" t="s">
        <v>241</v>
      </c>
      <c r="D326" s="120">
        <v>10</v>
      </c>
      <c r="E326" s="74">
        <f t="shared" si="41"/>
        <v>43.681000000000004</v>
      </c>
      <c r="F326" s="300">
        <f t="shared" si="35"/>
        <v>41.695500000000003</v>
      </c>
      <c r="G326" s="300">
        <v>39.71</v>
      </c>
      <c r="H326" s="135"/>
      <c r="I326" s="82">
        <v>720</v>
      </c>
      <c r="J326" s="82" t="s">
        <v>155</v>
      </c>
      <c r="K326" s="83">
        <v>60</v>
      </c>
      <c r="L326" s="84">
        <v>2</v>
      </c>
      <c r="M326" s="69">
        <v>4.9000000000000004</v>
      </c>
      <c r="N326" s="70" t="s">
        <v>242</v>
      </c>
      <c r="O326" s="71">
        <v>0.44600000000000001</v>
      </c>
      <c r="Q326" s="499"/>
    </row>
    <row r="327" spans="1:18" ht="15" customHeight="1" x14ac:dyDescent="0.25">
      <c r="A327" s="543"/>
      <c r="C327" s="341" t="s">
        <v>243</v>
      </c>
      <c r="D327" s="117">
        <v>10</v>
      </c>
      <c r="E327" s="471">
        <f t="shared" si="41"/>
        <v>50.07200000000001</v>
      </c>
      <c r="F327" s="299">
        <f t="shared" si="35"/>
        <v>47.796000000000006</v>
      </c>
      <c r="G327" s="299">
        <v>45.52</v>
      </c>
      <c r="H327" s="135"/>
      <c r="I327" s="66">
        <v>800</v>
      </c>
      <c r="J327" s="66" t="s">
        <v>155</v>
      </c>
      <c r="K327" s="67">
        <v>60</v>
      </c>
      <c r="L327" s="68">
        <v>2</v>
      </c>
      <c r="M327" s="88">
        <v>4.9000000000000004</v>
      </c>
      <c r="N327" s="86" t="s">
        <v>244</v>
      </c>
      <c r="O327" s="87">
        <v>0.54</v>
      </c>
      <c r="Q327" s="499"/>
    </row>
    <row r="328" spans="1:18" ht="15" customHeight="1" x14ac:dyDescent="0.25">
      <c r="C328" s="340" t="s">
        <v>245</v>
      </c>
      <c r="D328" s="120">
        <v>10</v>
      </c>
      <c r="E328" s="74">
        <f t="shared" si="41"/>
        <v>51.821000000000005</v>
      </c>
      <c r="F328" s="300">
        <f t="shared" si="35"/>
        <v>49.465499999999999</v>
      </c>
      <c r="G328" s="300">
        <v>47.11</v>
      </c>
      <c r="H328" s="135"/>
      <c r="I328" s="82">
        <v>840</v>
      </c>
      <c r="J328" s="82" t="s">
        <v>155</v>
      </c>
      <c r="K328" s="83">
        <v>60</v>
      </c>
      <c r="L328" s="84">
        <v>2</v>
      </c>
      <c r="M328" s="69">
        <v>4.9000000000000004</v>
      </c>
      <c r="N328" s="70" t="s">
        <v>196</v>
      </c>
      <c r="O328" s="71">
        <v>0.72</v>
      </c>
      <c r="Q328" s="499"/>
    </row>
    <row r="329" spans="1:18" ht="15" customHeight="1" x14ac:dyDescent="0.25">
      <c r="C329" s="341" t="s">
        <v>246</v>
      </c>
      <c r="D329" s="117">
        <v>10</v>
      </c>
      <c r="E329" s="471">
        <f t="shared" si="41"/>
        <v>59.257000000000005</v>
      </c>
      <c r="F329" s="299">
        <f t="shared" si="35"/>
        <v>56.563499999999998</v>
      </c>
      <c r="G329" s="299">
        <v>53.87</v>
      </c>
      <c r="H329" s="135"/>
      <c r="I329" s="66">
        <v>960</v>
      </c>
      <c r="J329" s="66" t="s">
        <v>155</v>
      </c>
      <c r="K329" s="67">
        <v>60</v>
      </c>
      <c r="L329" s="68">
        <v>2</v>
      </c>
      <c r="M329" s="88">
        <v>4.9000000000000004</v>
      </c>
      <c r="N329" s="86" t="s">
        <v>227</v>
      </c>
      <c r="O329" s="87">
        <v>0.86399999999999999</v>
      </c>
      <c r="Q329" s="499"/>
    </row>
    <row r="330" spans="1:18" ht="15" customHeight="1" x14ac:dyDescent="0.25">
      <c r="C330" s="340" t="s">
        <v>247</v>
      </c>
      <c r="D330" s="120">
        <v>10</v>
      </c>
      <c r="E330" s="74">
        <f t="shared" si="41"/>
        <v>61.49</v>
      </c>
      <c r="F330" s="300">
        <f t="shared" si="35"/>
        <v>58.695</v>
      </c>
      <c r="G330" s="300">
        <v>55.9</v>
      </c>
      <c r="H330" s="135"/>
      <c r="I330" s="82">
        <v>1000</v>
      </c>
      <c r="J330" s="82" t="s">
        <v>155</v>
      </c>
      <c r="K330" s="83">
        <v>60</v>
      </c>
      <c r="L330" s="84">
        <v>2</v>
      </c>
      <c r="M330" s="69">
        <v>4.9000000000000004</v>
      </c>
      <c r="N330" s="70" t="s">
        <v>229</v>
      </c>
      <c r="O330" s="71">
        <v>0.89600000000000002</v>
      </c>
      <c r="Q330" s="499"/>
    </row>
    <row r="331" spans="1:18" ht="15" customHeight="1" x14ac:dyDescent="0.25">
      <c r="C331" s="341" t="s">
        <v>248</v>
      </c>
      <c r="D331" s="117">
        <v>10</v>
      </c>
      <c r="E331" s="471">
        <f t="shared" si="41"/>
        <v>73.75500000000001</v>
      </c>
      <c r="F331" s="299">
        <f t="shared" si="35"/>
        <v>70.402500000000003</v>
      </c>
      <c r="G331" s="299">
        <v>67.05</v>
      </c>
      <c r="H331" s="135"/>
      <c r="I331" s="66">
        <v>1200</v>
      </c>
      <c r="J331" s="66" t="s">
        <v>155</v>
      </c>
      <c r="K331" s="67">
        <v>60</v>
      </c>
      <c r="L331" s="68">
        <v>2</v>
      </c>
      <c r="M331" s="88">
        <v>4.9000000000000004</v>
      </c>
      <c r="N331" s="86" t="s">
        <v>249</v>
      </c>
      <c r="O331" s="87">
        <v>0.97199999999999998</v>
      </c>
      <c r="Q331" s="499"/>
    </row>
    <row r="332" spans="1:18" s="318" customFormat="1" ht="15" customHeight="1" x14ac:dyDescent="0.25">
      <c r="A332"/>
      <c r="B332"/>
      <c r="C332" s="340" t="s">
        <v>250</v>
      </c>
      <c r="D332" s="120">
        <v>10</v>
      </c>
      <c r="E332" s="74">
        <f t="shared" si="41"/>
        <v>76.801999999999992</v>
      </c>
      <c r="F332" s="300">
        <f t="shared" si="35"/>
        <v>73.310999999999993</v>
      </c>
      <c r="G332" s="300">
        <v>69.819999999999993</v>
      </c>
      <c r="H332" s="135"/>
      <c r="I332" s="82">
        <v>1250</v>
      </c>
      <c r="J332" s="82" t="s">
        <v>155</v>
      </c>
      <c r="K332" s="83">
        <v>60</v>
      </c>
      <c r="L332" s="84">
        <v>2</v>
      </c>
      <c r="M332" s="69">
        <v>4.9000000000000004</v>
      </c>
      <c r="N332" s="70">
        <v>192</v>
      </c>
      <c r="O332" s="71">
        <v>1.125</v>
      </c>
      <c r="P332" s="457"/>
      <c r="Q332" s="499"/>
      <c r="R332" s="498"/>
    </row>
    <row r="333" spans="1:18" s="318" customFormat="1" ht="15" customHeight="1" x14ac:dyDescent="0.25">
      <c r="A333"/>
      <c r="B333"/>
      <c r="C333" s="341" t="s">
        <v>251</v>
      </c>
      <c r="D333" s="117">
        <v>100</v>
      </c>
      <c r="E333" s="471">
        <f t="shared" si="41"/>
        <v>6.6660000000000004</v>
      </c>
      <c r="F333" s="299">
        <f t="shared" si="35"/>
        <v>6.3629999999999995</v>
      </c>
      <c r="G333" s="299">
        <v>6.06</v>
      </c>
      <c r="H333" s="135"/>
      <c r="I333" s="66">
        <v>80</v>
      </c>
      <c r="J333" s="66" t="s">
        <v>155</v>
      </c>
      <c r="K333" s="67">
        <v>80</v>
      </c>
      <c r="L333" s="68">
        <v>2</v>
      </c>
      <c r="M333" s="88">
        <v>4.9000000000000004</v>
      </c>
      <c r="N333" s="86" t="s">
        <v>252</v>
      </c>
      <c r="O333" s="87">
        <v>0.1</v>
      </c>
      <c r="P333" s="457"/>
      <c r="Q333" s="499"/>
      <c r="R333" s="498"/>
    </row>
    <row r="334" spans="1:18" s="318" customFormat="1" ht="15" customHeight="1" x14ac:dyDescent="0.25">
      <c r="A334"/>
      <c r="B334"/>
      <c r="C334" s="340" t="s">
        <v>253</v>
      </c>
      <c r="D334" s="120">
        <v>100</v>
      </c>
      <c r="E334" s="74">
        <f t="shared" si="41"/>
        <v>8.1840000000000011</v>
      </c>
      <c r="F334" s="300">
        <f t="shared" si="35"/>
        <v>7.8120000000000012</v>
      </c>
      <c r="G334" s="300">
        <v>7.44</v>
      </c>
      <c r="H334" s="135"/>
      <c r="I334" s="82">
        <v>100</v>
      </c>
      <c r="J334" s="82" t="s">
        <v>155</v>
      </c>
      <c r="K334" s="83">
        <v>80</v>
      </c>
      <c r="L334" s="84">
        <v>2</v>
      </c>
      <c r="M334" s="69">
        <v>4.9000000000000004</v>
      </c>
      <c r="N334" s="70" t="s">
        <v>99</v>
      </c>
      <c r="O334" s="71">
        <v>0.12</v>
      </c>
      <c r="P334" s="457"/>
      <c r="Q334" s="499"/>
      <c r="R334" s="498"/>
    </row>
    <row r="335" spans="1:18" ht="15" customHeight="1" x14ac:dyDescent="0.25">
      <c r="C335" s="341" t="s">
        <v>254</v>
      </c>
      <c r="D335" s="117">
        <v>50</v>
      </c>
      <c r="E335" s="471">
        <f t="shared" si="41"/>
        <v>9.8339999999999996</v>
      </c>
      <c r="F335" s="299">
        <f t="shared" si="35"/>
        <v>9.3870000000000005</v>
      </c>
      <c r="G335" s="299">
        <v>8.94</v>
      </c>
      <c r="H335" s="135"/>
      <c r="I335" s="66">
        <v>120</v>
      </c>
      <c r="J335" s="66" t="s">
        <v>155</v>
      </c>
      <c r="K335" s="67">
        <v>80</v>
      </c>
      <c r="L335" s="68">
        <v>2</v>
      </c>
      <c r="M335" s="88">
        <v>4.9000000000000004</v>
      </c>
      <c r="N335" s="86">
        <v>24</v>
      </c>
      <c r="O335" s="87">
        <v>0.14399999999999999</v>
      </c>
      <c r="Q335" s="499"/>
    </row>
    <row r="336" spans="1:18" ht="15" customHeight="1" x14ac:dyDescent="0.25">
      <c r="C336" s="340" t="s">
        <v>255</v>
      </c>
      <c r="D336" s="120">
        <v>50</v>
      </c>
      <c r="E336" s="74">
        <f t="shared" si="41"/>
        <v>11.462000000000002</v>
      </c>
      <c r="F336" s="300">
        <f t="shared" si="35"/>
        <v>10.941000000000001</v>
      </c>
      <c r="G336" s="300">
        <v>10.42</v>
      </c>
      <c r="H336" s="135"/>
      <c r="I336" s="82">
        <v>140</v>
      </c>
      <c r="J336" s="82" t="s">
        <v>155</v>
      </c>
      <c r="K336" s="83">
        <v>80</v>
      </c>
      <c r="L336" s="84">
        <v>2</v>
      </c>
      <c r="M336" s="69">
        <v>4.9000000000000004</v>
      </c>
      <c r="N336" s="70" t="s">
        <v>256</v>
      </c>
      <c r="O336" s="71">
        <v>0.16600000000000001</v>
      </c>
      <c r="Q336" s="499"/>
    </row>
    <row r="337" spans="3:17" ht="15" customHeight="1" x14ac:dyDescent="0.25">
      <c r="C337" s="341" t="s">
        <v>257</v>
      </c>
      <c r="D337" s="117">
        <v>50</v>
      </c>
      <c r="E337" s="471">
        <f t="shared" si="41"/>
        <v>13.112</v>
      </c>
      <c r="F337" s="299">
        <f t="shared" ref="F337:F400" si="42">G337*1.05</f>
        <v>12.516</v>
      </c>
      <c r="G337" s="299">
        <v>11.92</v>
      </c>
      <c r="H337" s="135"/>
      <c r="I337" s="66">
        <v>160</v>
      </c>
      <c r="J337" s="66" t="s">
        <v>155</v>
      </c>
      <c r="K337" s="67">
        <v>80</v>
      </c>
      <c r="L337" s="68">
        <v>2</v>
      </c>
      <c r="M337" s="88">
        <v>4.9000000000000004</v>
      </c>
      <c r="N337" s="86">
        <v>32</v>
      </c>
      <c r="O337" s="87">
        <v>0.2</v>
      </c>
      <c r="Q337" s="499"/>
    </row>
    <row r="338" spans="3:17" ht="15" customHeight="1" x14ac:dyDescent="0.25">
      <c r="C338" s="340" t="s">
        <v>258</v>
      </c>
      <c r="D338" s="120">
        <v>25</v>
      </c>
      <c r="E338" s="74">
        <f t="shared" si="41"/>
        <v>16.423000000000002</v>
      </c>
      <c r="F338" s="300">
        <f t="shared" si="42"/>
        <v>15.676500000000001</v>
      </c>
      <c r="G338" s="300">
        <v>14.93</v>
      </c>
      <c r="H338" s="135"/>
      <c r="I338" s="82">
        <v>200</v>
      </c>
      <c r="J338" s="82" t="s">
        <v>155</v>
      </c>
      <c r="K338" s="83">
        <v>80</v>
      </c>
      <c r="L338" s="84">
        <v>2</v>
      </c>
      <c r="M338" s="69">
        <v>4.9000000000000004</v>
      </c>
      <c r="N338" s="70">
        <v>40</v>
      </c>
      <c r="O338" s="71">
        <v>0.24</v>
      </c>
      <c r="Q338" s="499"/>
    </row>
    <row r="339" spans="3:17" ht="15" customHeight="1" x14ac:dyDescent="0.25">
      <c r="C339" s="341" t="s">
        <v>259</v>
      </c>
      <c r="D339" s="117">
        <v>25</v>
      </c>
      <c r="E339" s="471">
        <f t="shared" si="41"/>
        <v>19.679000000000002</v>
      </c>
      <c r="F339" s="299">
        <f t="shared" si="42"/>
        <v>18.784500000000001</v>
      </c>
      <c r="G339" s="299">
        <v>17.89</v>
      </c>
      <c r="H339" s="135"/>
      <c r="I339" s="66">
        <v>240</v>
      </c>
      <c r="J339" s="66" t="s">
        <v>155</v>
      </c>
      <c r="K339" s="67">
        <v>80</v>
      </c>
      <c r="L339" s="68">
        <v>2</v>
      </c>
      <c r="M339" s="88">
        <v>4.9000000000000004</v>
      </c>
      <c r="N339" s="86">
        <v>48</v>
      </c>
      <c r="O339" s="87">
        <v>0.28800000000000003</v>
      </c>
      <c r="Q339" s="499"/>
    </row>
    <row r="340" spans="3:17" ht="15" customHeight="1" x14ac:dyDescent="0.25">
      <c r="C340" s="340" t="s">
        <v>750</v>
      </c>
      <c r="D340" s="120">
        <v>25</v>
      </c>
      <c r="E340" s="74">
        <f t="shared" si="41"/>
        <v>22.946000000000002</v>
      </c>
      <c r="F340" s="300">
        <f t="shared" ref="F340" si="43">G340*1.05</f>
        <v>21.902999999999999</v>
      </c>
      <c r="G340" s="300">
        <v>20.86</v>
      </c>
      <c r="H340" s="135"/>
      <c r="I340" s="82">
        <v>280</v>
      </c>
      <c r="J340" s="82" t="s">
        <v>155</v>
      </c>
      <c r="K340" s="83">
        <v>80</v>
      </c>
      <c r="L340" s="84">
        <v>2</v>
      </c>
      <c r="M340" s="88"/>
      <c r="N340" s="86"/>
      <c r="O340" s="87"/>
      <c r="Q340" s="499"/>
    </row>
    <row r="341" spans="3:17" ht="15" customHeight="1" x14ac:dyDescent="0.25">
      <c r="C341" s="341" t="s">
        <v>260</v>
      </c>
      <c r="D341" s="117">
        <v>25</v>
      </c>
      <c r="E341" s="471">
        <f t="shared" si="41"/>
        <v>24.585000000000004</v>
      </c>
      <c r="F341" s="299">
        <f t="shared" si="42"/>
        <v>23.467500000000001</v>
      </c>
      <c r="G341" s="299">
        <v>22.35</v>
      </c>
      <c r="H341" s="135"/>
      <c r="I341" s="66">
        <v>300</v>
      </c>
      <c r="J341" s="66" t="s">
        <v>155</v>
      </c>
      <c r="K341" s="67">
        <v>80</v>
      </c>
      <c r="L341" s="68">
        <v>2</v>
      </c>
      <c r="M341" s="69">
        <v>4.9000000000000004</v>
      </c>
      <c r="N341" s="70">
        <v>60</v>
      </c>
      <c r="O341" s="71">
        <v>0.36</v>
      </c>
      <c r="Q341" s="499"/>
    </row>
    <row r="342" spans="3:17" ht="15" customHeight="1" x14ac:dyDescent="0.25">
      <c r="C342" s="340" t="s">
        <v>751</v>
      </c>
      <c r="D342" s="120">
        <v>25</v>
      </c>
      <c r="E342" s="74">
        <f t="shared" si="41"/>
        <v>26.213000000000001</v>
      </c>
      <c r="F342" s="300">
        <f t="shared" ref="F342" si="44">G342*1.05</f>
        <v>25.0215</v>
      </c>
      <c r="G342" s="300">
        <v>23.83</v>
      </c>
      <c r="H342" s="135"/>
      <c r="I342" s="82">
        <v>320</v>
      </c>
      <c r="J342" s="82" t="s">
        <v>155</v>
      </c>
      <c r="K342" s="83">
        <v>80</v>
      </c>
      <c r="L342" s="84">
        <v>2</v>
      </c>
      <c r="M342" s="69"/>
      <c r="N342" s="70"/>
      <c r="O342" s="71"/>
      <c r="Q342" s="499"/>
    </row>
    <row r="343" spans="3:17" ht="15" customHeight="1" x14ac:dyDescent="0.25">
      <c r="C343" s="341" t="s">
        <v>261</v>
      </c>
      <c r="D343" s="117">
        <v>25</v>
      </c>
      <c r="E343" s="471">
        <f t="shared" si="41"/>
        <v>29.480000000000004</v>
      </c>
      <c r="F343" s="299">
        <f t="shared" si="42"/>
        <v>28.14</v>
      </c>
      <c r="G343" s="299">
        <v>26.8</v>
      </c>
      <c r="H343" s="135"/>
      <c r="I343" s="66">
        <v>360</v>
      </c>
      <c r="J343" s="66" t="s">
        <v>155</v>
      </c>
      <c r="K343" s="67">
        <v>80</v>
      </c>
      <c r="L343" s="68">
        <v>2</v>
      </c>
      <c r="M343" s="88">
        <v>4.9000000000000004</v>
      </c>
      <c r="N343" s="86">
        <v>72</v>
      </c>
      <c r="O343" s="87">
        <v>0.432</v>
      </c>
      <c r="Q343" s="499"/>
    </row>
    <row r="344" spans="3:17" ht="15" customHeight="1" x14ac:dyDescent="0.25">
      <c r="C344" s="340" t="s">
        <v>262</v>
      </c>
      <c r="D344" s="120">
        <v>25</v>
      </c>
      <c r="E344" s="74">
        <f t="shared" si="41"/>
        <v>32.879000000000005</v>
      </c>
      <c r="F344" s="300">
        <f t="shared" si="42"/>
        <v>31.384500000000003</v>
      </c>
      <c r="G344" s="300">
        <v>29.89</v>
      </c>
      <c r="H344" s="135"/>
      <c r="I344" s="82">
        <v>400</v>
      </c>
      <c r="J344" s="82" t="s">
        <v>155</v>
      </c>
      <c r="K344" s="83">
        <v>80</v>
      </c>
      <c r="L344" s="84">
        <v>2</v>
      </c>
      <c r="M344" s="69">
        <v>4.9000000000000004</v>
      </c>
      <c r="N344" s="70">
        <v>80</v>
      </c>
      <c r="O344" s="71">
        <v>0.48</v>
      </c>
      <c r="Q344" s="499"/>
    </row>
    <row r="345" spans="3:17" ht="15" customHeight="1" x14ac:dyDescent="0.25">
      <c r="C345" s="341" t="s">
        <v>263</v>
      </c>
      <c r="D345" s="117">
        <v>25</v>
      </c>
      <c r="E345" s="471">
        <f t="shared" si="41"/>
        <v>39.302999999999997</v>
      </c>
      <c r="F345" s="299">
        <f t="shared" si="42"/>
        <v>37.516500000000001</v>
      </c>
      <c r="G345" s="299">
        <v>35.729999999999997</v>
      </c>
      <c r="H345" s="135"/>
      <c r="I345" s="66">
        <v>480</v>
      </c>
      <c r="J345" s="66" t="s">
        <v>155</v>
      </c>
      <c r="K345" s="67">
        <v>80</v>
      </c>
      <c r="L345" s="68">
        <v>2</v>
      </c>
      <c r="M345" s="88">
        <v>4.9000000000000004</v>
      </c>
      <c r="N345" s="86">
        <v>96</v>
      </c>
      <c r="O345" s="87">
        <v>0.57600000000000007</v>
      </c>
      <c r="Q345" s="499"/>
    </row>
    <row r="346" spans="3:17" ht="15" customHeight="1" x14ac:dyDescent="0.25">
      <c r="C346" s="340" t="s">
        <v>264</v>
      </c>
      <c r="D346" s="120">
        <v>25</v>
      </c>
      <c r="E346" s="74">
        <f t="shared" si="41"/>
        <v>40.942</v>
      </c>
      <c r="F346" s="300">
        <f t="shared" si="42"/>
        <v>39.081000000000003</v>
      </c>
      <c r="G346" s="300">
        <v>37.22</v>
      </c>
      <c r="H346" s="135"/>
      <c r="I346" s="82">
        <v>500</v>
      </c>
      <c r="J346" s="82" t="s">
        <v>155</v>
      </c>
      <c r="K346" s="83">
        <v>80</v>
      </c>
      <c r="L346" s="84">
        <v>2</v>
      </c>
      <c r="M346" s="69">
        <v>4.9000000000000004</v>
      </c>
      <c r="N346" s="70" t="s">
        <v>216</v>
      </c>
      <c r="O346" s="71">
        <v>0.59199999999999997</v>
      </c>
      <c r="Q346" s="499"/>
    </row>
    <row r="347" spans="3:17" ht="15" customHeight="1" x14ac:dyDescent="0.25">
      <c r="C347" s="341" t="s">
        <v>265</v>
      </c>
      <c r="D347" s="117">
        <v>25</v>
      </c>
      <c r="E347" s="471">
        <f t="shared" si="41"/>
        <v>46.750000000000007</v>
      </c>
      <c r="F347" s="299">
        <f t="shared" si="42"/>
        <v>44.625</v>
      </c>
      <c r="G347" s="299">
        <v>42.5</v>
      </c>
      <c r="H347" s="135"/>
      <c r="I347" s="66">
        <v>560</v>
      </c>
      <c r="J347" s="66" t="s">
        <v>155</v>
      </c>
      <c r="K347" s="67">
        <v>80</v>
      </c>
      <c r="L347" s="68">
        <v>2</v>
      </c>
      <c r="M347" s="88">
        <v>4.9000000000000004</v>
      </c>
      <c r="N347" s="86" t="s">
        <v>225</v>
      </c>
      <c r="O347" s="87">
        <v>0.68400000000000005</v>
      </c>
      <c r="Q347" s="499"/>
    </row>
    <row r="348" spans="3:17" ht="15" customHeight="1" x14ac:dyDescent="0.25">
      <c r="C348" s="340" t="s">
        <v>266</v>
      </c>
      <c r="D348" s="120">
        <v>10</v>
      </c>
      <c r="E348" s="74">
        <f t="shared" si="41"/>
        <v>49.225000000000001</v>
      </c>
      <c r="F348" s="300">
        <f t="shared" si="42"/>
        <v>46.987500000000004</v>
      </c>
      <c r="G348" s="300">
        <v>44.75</v>
      </c>
      <c r="H348" s="135"/>
      <c r="I348" s="82">
        <v>600</v>
      </c>
      <c r="J348" s="82" t="s">
        <v>155</v>
      </c>
      <c r="K348" s="83">
        <v>80</v>
      </c>
      <c r="L348" s="84">
        <v>2</v>
      </c>
      <c r="M348" s="69">
        <v>4.9000000000000004</v>
      </c>
      <c r="N348" s="70">
        <v>120</v>
      </c>
      <c r="O348" s="71">
        <v>0.72</v>
      </c>
      <c r="Q348" s="499"/>
    </row>
    <row r="349" spans="3:17" ht="15" customHeight="1" x14ac:dyDescent="0.25">
      <c r="C349" s="341" t="s">
        <v>267</v>
      </c>
      <c r="D349" s="117">
        <v>10</v>
      </c>
      <c r="E349" s="471">
        <f t="shared" si="41"/>
        <v>59.037000000000006</v>
      </c>
      <c r="F349" s="299">
        <f t="shared" si="42"/>
        <v>56.353500000000004</v>
      </c>
      <c r="G349" s="299">
        <v>53.67</v>
      </c>
      <c r="H349" s="135"/>
      <c r="I349" s="66">
        <v>720</v>
      </c>
      <c r="J349" s="66" t="s">
        <v>155</v>
      </c>
      <c r="K349" s="67">
        <v>80</v>
      </c>
      <c r="L349" s="68">
        <v>2</v>
      </c>
      <c r="M349" s="88">
        <v>4.9000000000000004</v>
      </c>
      <c r="N349" s="86">
        <v>144</v>
      </c>
      <c r="O349" s="87">
        <v>0.86399999999999999</v>
      </c>
      <c r="Q349" s="499"/>
    </row>
    <row r="350" spans="3:17" ht="15" customHeight="1" x14ac:dyDescent="0.25">
      <c r="C350" s="340" t="s">
        <v>268</v>
      </c>
      <c r="D350" s="120">
        <v>10</v>
      </c>
      <c r="E350" s="74">
        <f t="shared" si="41"/>
        <v>66.792000000000002</v>
      </c>
      <c r="F350" s="300">
        <f t="shared" si="42"/>
        <v>63.756</v>
      </c>
      <c r="G350" s="300">
        <v>60.72</v>
      </c>
      <c r="H350" s="135"/>
      <c r="I350" s="82">
        <v>800</v>
      </c>
      <c r="J350" s="82" t="s">
        <v>155</v>
      </c>
      <c r="K350" s="83">
        <v>80</v>
      </c>
      <c r="L350" s="84">
        <v>2</v>
      </c>
      <c r="M350" s="69">
        <v>4.9000000000000004</v>
      </c>
      <c r="N350" s="70" t="s">
        <v>269</v>
      </c>
      <c r="O350" s="71">
        <v>0.88400000000000001</v>
      </c>
      <c r="Q350" s="499"/>
    </row>
    <row r="351" spans="3:17" ht="15" customHeight="1" x14ac:dyDescent="0.25">
      <c r="C351" s="341" t="s">
        <v>270</v>
      </c>
      <c r="D351" s="117">
        <v>10</v>
      </c>
      <c r="E351" s="471">
        <f t="shared" si="41"/>
        <v>68.849000000000004</v>
      </c>
      <c r="F351" s="299">
        <f t="shared" si="42"/>
        <v>65.719500000000011</v>
      </c>
      <c r="G351" s="299">
        <v>62.59</v>
      </c>
      <c r="H351" s="135"/>
      <c r="I351" s="66">
        <v>840</v>
      </c>
      <c r="J351" s="66" t="s">
        <v>155</v>
      </c>
      <c r="K351" s="67">
        <v>80</v>
      </c>
      <c r="L351" s="68">
        <v>2</v>
      </c>
      <c r="M351" s="88">
        <v>4.9000000000000004</v>
      </c>
      <c r="N351" s="86">
        <v>168</v>
      </c>
      <c r="O351" s="87">
        <v>1.008</v>
      </c>
      <c r="Q351" s="499"/>
    </row>
    <row r="352" spans="3:17" ht="15" customHeight="1" x14ac:dyDescent="0.25">
      <c r="C352" s="340" t="s">
        <v>271</v>
      </c>
      <c r="D352" s="120">
        <v>10</v>
      </c>
      <c r="E352" s="74">
        <f t="shared" si="41"/>
        <v>78.650000000000006</v>
      </c>
      <c r="F352" s="300">
        <f t="shared" si="42"/>
        <v>75.075000000000003</v>
      </c>
      <c r="G352" s="300">
        <v>71.5</v>
      </c>
      <c r="H352" s="135"/>
      <c r="I352" s="82">
        <v>960</v>
      </c>
      <c r="J352" s="82" t="s">
        <v>155</v>
      </c>
      <c r="K352" s="83">
        <v>80</v>
      </c>
      <c r="L352" s="84">
        <v>2</v>
      </c>
      <c r="M352" s="69">
        <v>4.9000000000000004</v>
      </c>
      <c r="N352" s="70">
        <v>192</v>
      </c>
      <c r="O352" s="71">
        <v>1.1520000000000001</v>
      </c>
      <c r="Q352" s="499"/>
    </row>
    <row r="353" spans="3:17" ht="15" customHeight="1" x14ac:dyDescent="0.25">
      <c r="C353" s="341" t="s">
        <v>272</v>
      </c>
      <c r="D353" s="117">
        <v>10</v>
      </c>
      <c r="E353" s="471">
        <f t="shared" si="41"/>
        <v>83.479000000000013</v>
      </c>
      <c r="F353" s="299">
        <f t="shared" si="42"/>
        <v>79.6845</v>
      </c>
      <c r="G353" s="299">
        <v>75.89</v>
      </c>
      <c r="H353" s="135"/>
      <c r="I353" s="66">
        <v>1000</v>
      </c>
      <c r="J353" s="66" t="s">
        <v>155</v>
      </c>
      <c r="K353" s="67">
        <v>80</v>
      </c>
      <c r="L353" s="68">
        <v>2</v>
      </c>
      <c r="M353" s="88">
        <v>4.9000000000000004</v>
      </c>
      <c r="N353" s="86" t="s">
        <v>273</v>
      </c>
      <c r="O353" s="87">
        <v>1.266</v>
      </c>
      <c r="Q353" s="499"/>
    </row>
    <row r="354" spans="3:17" ht="15" customHeight="1" x14ac:dyDescent="0.25">
      <c r="C354" s="340" t="s">
        <v>274</v>
      </c>
      <c r="D354" s="120">
        <v>10</v>
      </c>
      <c r="E354" s="74">
        <f t="shared" si="41"/>
        <v>100.17700000000001</v>
      </c>
      <c r="F354" s="300">
        <f t="shared" si="42"/>
        <v>95.623499999999993</v>
      </c>
      <c r="G354" s="300">
        <v>91.07</v>
      </c>
      <c r="H354" s="135"/>
      <c r="I354" s="82">
        <v>1200</v>
      </c>
      <c r="J354" s="82" t="s">
        <v>155</v>
      </c>
      <c r="K354" s="83">
        <v>80</v>
      </c>
      <c r="L354" s="84">
        <v>2</v>
      </c>
      <c r="M354" s="69">
        <v>4.9000000000000004</v>
      </c>
      <c r="N354" s="70" t="s">
        <v>275</v>
      </c>
      <c r="O354" s="71">
        <v>1.44</v>
      </c>
      <c r="Q354" s="499"/>
    </row>
    <row r="355" spans="3:17" ht="15" customHeight="1" x14ac:dyDescent="0.25">
      <c r="C355" s="341" t="s">
        <v>276</v>
      </c>
      <c r="D355" s="117">
        <v>10</v>
      </c>
      <c r="E355" s="471">
        <f t="shared" si="41"/>
        <v>98.263000000000005</v>
      </c>
      <c r="F355" s="299">
        <f t="shared" si="42"/>
        <v>93.796500000000009</v>
      </c>
      <c r="G355" s="299">
        <v>89.33</v>
      </c>
      <c r="H355" s="135"/>
      <c r="I355" s="66">
        <v>1250</v>
      </c>
      <c r="J355" s="66" t="s">
        <v>155</v>
      </c>
      <c r="K355" s="67">
        <v>80</v>
      </c>
      <c r="L355" s="68">
        <v>2</v>
      </c>
      <c r="M355" s="88">
        <v>4.9000000000000004</v>
      </c>
      <c r="N355" s="86">
        <v>256</v>
      </c>
      <c r="O355" s="87">
        <v>1.5</v>
      </c>
      <c r="Q355" s="499"/>
    </row>
    <row r="356" spans="3:17" ht="15" customHeight="1" x14ac:dyDescent="0.25">
      <c r="C356" s="340" t="s">
        <v>277</v>
      </c>
      <c r="D356" s="120">
        <v>25</v>
      </c>
      <c r="E356" s="74">
        <f t="shared" si="41"/>
        <v>10.439000000000002</v>
      </c>
      <c r="F356" s="300">
        <f t="shared" si="42"/>
        <v>9.964500000000001</v>
      </c>
      <c r="G356" s="300">
        <v>9.49</v>
      </c>
      <c r="H356" s="135"/>
      <c r="I356" s="82">
        <v>100</v>
      </c>
      <c r="J356" s="82" t="s">
        <v>155</v>
      </c>
      <c r="K356" s="83">
        <v>100</v>
      </c>
      <c r="L356" s="84">
        <v>2</v>
      </c>
      <c r="M356" s="69">
        <v>4.9000000000000004</v>
      </c>
      <c r="N356" s="70" t="s">
        <v>100</v>
      </c>
      <c r="O356" s="71">
        <v>0.15</v>
      </c>
      <c r="Q356" s="499"/>
    </row>
    <row r="357" spans="3:17" ht="15" customHeight="1" x14ac:dyDescent="0.25">
      <c r="C357" s="341" t="s">
        <v>278</v>
      </c>
      <c r="D357" s="117">
        <v>25</v>
      </c>
      <c r="E357" s="471">
        <f t="shared" si="41"/>
        <v>12.331000000000001</v>
      </c>
      <c r="F357" s="299">
        <f t="shared" si="42"/>
        <v>11.770500000000002</v>
      </c>
      <c r="G357" s="299">
        <v>11.21</v>
      </c>
      <c r="H357" s="135"/>
      <c r="I357" s="66">
        <v>120</v>
      </c>
      <c r="J357" s="66" t="s">
        <v>155</v>
      </c>
      <c r="K357" s="67">
        <v>100</v>
      </c>
      <c r="L357" s="68">
        <v>2</v>
      </c>
      <c r="M357" s="88">
        <v>4.9000000000000004</v>
      </c>
      <c r="N357" s="86" t="s">
        <v>207</v>
      </c>
      <c r="O357" s="87">
        <v>0.19400000000000001</v>
      </c>
      <c r="Q357" s="499"/>
    </row>
    <row r="358" spans="3:17" ht="15" customHeight="1" x14ac:dyDescent="0.25">
      <c r="C358" s="340" t="s">
        <v>732</v>
      </c>
      <c r="D358" s="120">
        <v>25</v>
      </c>
      <c r="E358" s="74">
        <f t="shared" si="41"/>
        <v>14.377000000000001</v>
      </c>
      <c r="F358" s="300">
        <f t="shared" si="42"/>
        <v>13.723500000000001</v>
      </c>
      <c r="G358" s="300">
        <v>13.07</v>
      </c>
      <c r="H358" s="135"/>
      <c r="I358" s="82">
        <v>140</v>
      </c>
      <c r="J358" s="82" t="s">
        <v>155</v>
      </c>
      <c r="K358" s="83">
        <v>100</v>
      </c>
      <c r="L358" s="84">
        <v>2</v>
      </c>
      <c r="M358" s="88"/>
      <c r="N358" s="86"/>
      <c r="O358" s="87"/>
      <c r="Q358" s="499"/>
    </row>
    <row r="359" spans="3:17" ht="15" customHeight="1" x14ac:dyDescent="0.25">
      <c r="C359" s="341" t="s">
        <v>279</v>
      </c>
      <c r="D359" s="117">
        <v>25</v>
      </c>
      <c r="E359" s="471">
        <f t="shared" si="41"/>
        <v>16.423000000000002</v>
      </c>
      <c r="F359" s="299">
        <f t="shared" si="42"/>
        <v>15.676500000000001</v>
      </c>
      <c r="G359" s="299">
        <v>14.93</v>
      </c>
      <c r="H359" s="135"/>
      <c r="I359" s="66">
        <v>160</v>
      </c>
      <c r="J359" s="66" t="s">
        <v>155</v>
      </c>
      <c r="K359" s="67">
        <v>100</v>
      </c>
      <c r="L359" s="68">
        <v>2</v>
      </c>
      <c r="M359" s="69">
        <v>4.9000000000000004</v>
      </c>
      <c r="N359" s="70" t="s">
        <v>188</v>
      </c>
      <c r="O359" s="71">
        <v>0.218</v>
      </c>
      <c r="Q359" s="499"/>
    </row>
    <row r="360" spans="3:17" ht="15" customHeight="1" x14ac:dyDescent="0.25">
      <c r="C360" s="340" t="s">
        <v>280</v>
      </c>
      <c r="D360" s="120">
        <v>25</v>
      </c>
      <c r="E360" s="74">
        <f t="shared" si="41"/>
        <v>20.515000000000001</v>
      </c>
      <c r="F360" s="300">
        <f t="shared" si="42"/>
        <v>19.5825</v>
      </c>
      <c r="G360" s="300">
        <v>18.649999999999999</v>
      </c>
      <c r="H360" s="135"/>
      <c r="I360" s="82">
        <v>200</v>
      </c>
      <c r="J360" s="82" t="s">
        <v>155</v>
      </c>
      <c r="K360" s="83">
        <v>100</v>
      </c>
      <c r="L360" s="84">
        <v>2</v>
      </c>
      <c r="M360" s="88">
        <v>4.9000000000000004</v>
      </c>
      <c r="N360" s="86">
        <v>50</v>
      </c>
      <c r="O360" s="87">
        <v>0.3</v>
      </c>
      <c r="Q360" s="499"/>
    </row>
    <row r="361" spans="3:17" ht="15" customHeight="1" x14ac:dyDescent="0.25">
      <c r="C361" s="341" t="s">
        <v>733</v>
      </c>
      <c r="D361" s="117">
        <v>25</v>
      </c>
      <c r="E361" s="471">
        <f t="shared" si="41"/>
        <v>22.539000000000001</v>
      </c>
      <c r="F361" s="299">
        <f t="shared" si="42"/>
        <v>21.514499999999998</v>
      </c>
      <c r="G361" s="299">
        <v>20.49</v>
      </c>
      <c r="H361" s="135"/>
      <c r="I361" s="66">
        <v>200</v>
      </c>
      <c r="J361" s="66" t="s">
        <v>155</v>
      </c>
      <c r="K361" s="67">
        <v>100</v>
      </c>
      <c r="L361" s="68">
        <v>2</v>
      </c>
      <c r="M361" s="88"/>
      <c r="N361" s="86"/>
      <c r="O361" s="87"/>
      <c r="Q361" s="499"/>
    </row>
    <row r="362" spans="3:17" ht="15" customHeight="1" x14ac:dyDescent="0.25">
      <c r="C362" s="340" t="s">
        <v>281</v>
      </c>
      <c r="D362" s="120">
        <v>10</v>
      </c>
      <c r="E362" s="74">
        <f t="shared" si="41"/>
        <v>24.706000000000003</v>
      </c>
      <c r="F362" s="300">
        <f t="shared" si="42"/>
        <v>23.583000000000002</v>
      </c>
      <c r="G362" s="300">
        <v>22.46</v>
      </c>
      <c r="H362" s="135"/>
      <c r="I362" s="82">
        <v>240</v>
      </c>
      <c r="J362" s="82" t="s">
        <v>155</v>
      </c>
      <c r="K362" s="83">
        <v>100</v>
      </c>
      <c r="L362" s="84">
        <v>2</v>
      </c>
      <c r="M362" s="69">
        <v>4.9000000000000004</v>
      </c>
      <c r="N362" s="70">
        <v>60</v>
      </c>
      <c r="O362" s="71">
        <v>0.36</v>
      </c>
      <c r="Q362" s="499"/>
    </row>
    <row r="363" spans="3:17" ht="15" customHeight="1" x14ac:dyDescent="0.25">
      <c r="C363" s="341" t="s">
        <v>282</v>
      </c>
      <c r="D363" s="117">
        <v>10</v>
      </c>
      <c r="E363" s="471">
        <f t="shared" si="41"/>
        <v>26.741</v>
      </c>
      <c r="F363" s="299">
        <f t="shared" si="42"/>
        <v>25.525500000000001</v>
      </c>
      <c r="G363" s="299">
        <v>24.31</v>
      </c>
      <c r="H363" s="135"/>
      <c r="I363" s="66">
        <v>260</v>
      </c>
      <c r="J363" s="66" t="s">
        <v>155</v>
      </c>
      <c r="K363" s="67">
        <v>100</v>
      </c>
      <c r="L363" s="68">
        <v>2</v>
      </c>
      <c r="M363" s="88">
        <v>4.9000000000000004</v>
      </c>
      <c r="N363" s="86" t="s">
        <v>214</v>
      </c>
      <c r="O363" s="87">
        <v>0.40600000000000003</v>
      </c>
      <c r="Q363" s="499"/>
    </row>
    <row r="364" spans="3:17" ht="15" customHeight="1" x14ac:dyDescent="0.25">
      <c r="C364" s="340" t="s">
        <v>734</v>
      </c>
      <c r="D364" s="120">
        <v>10</v>
      </c>
      <c r="E364" s="74">
        <f t="shared" si="41"/>
        <v>28.787000000000003</v>
      </c>
      <c r="F364" s="300">
        <f t="shared" si="42"/>
        <v>27.478500000000004</v>
      </c>
      <c r="G364" s="300">
        <v>26.17</v>
      </c>
      <c r="H364" s="135"/>
      <c r="I364" s="82">
        <v>280</v>
      </c>
      <c r="J364" s="82" t="s">
        <v>155</v>
      </c>
      <c r="K364" s="83">
        <v>100</v>
      </c>
      <c r="L364" s="84">
        <v>2</v>
      </c>
      <c r="M364" s="88"/>
      <c r="N364" s="86"/>
      <c r="O364" s="87"/>
      <c r="Q364" s="499"/>
    </row>
    <row r="365" spans="3:17" ht="15" customHeight="1" x14ac:dyDescent="0.25">
      <c r="C365" s="341" t="s">
        <v>283</v>
      </c>
      <c r="D365" s="117">
        <v>10</v>
      </c>
      <c r="E365" s="471">
        <f t="shared" si="41"/>
        <v>30.833000000000006</v>
      </c>
      <c r="F365" s="299">
        <f t="shared" si="42"/>
        <v>29.431500000000003</v>
      </c>
      <c r="G365" s="299">
        <v>28.03</v>
      </c>
      <c r="H365" s="135"/>
      <c r="I365" s="66">
        <v>300</v>
      </c>
      <c r="J365" s="66" t="s">
        <v>155</v>
      </c>
      <c r="K365" s="67">
        <v>100</v>
      </c>
      <c r="L365" s="68">
        <v>2</v>
      </c>
      <c r="M365" s="69">
        <v>4.9000000000000004</v>
      </c>
      <c r="N365" s="70" t="s">
        <v>284</v>
      </c>
      <c r="O365" s="71">
        <v>0.45</v>
      </c>
      <c r="Q365" s="499"/>
    </row>
    <row r="366" spans="3:17" ht="15" customHeight="1" x14ac:dyDescent="0.25">
      <c r="C366" s="340" t="s">
        <v>735</v>
      </c>
      <c r="D366" s="120">
        <v>10</v>
      </c>
      <c r="E366" s="74">
        <f t="shared" si="41"/>
        <v>32.879000000000005</v>
      </c>
      <c r="F366" s="300">
        <f t="shared" si="42"/>
        <v>31.384500000000003</v>
      </c>
      <c r="G366" s="300">
        <v>29.89</v>
      </c>
      <c r="H366" s="135"/>
      <c r="I366" s="82">
        <v>320</v>
      </c>
      <c r="J366" s="82" t="s">
        <v>155</v>
      </c>
      <c r="K366" s="83">
        <v>100</v>
      </c>
      <c r="L366" s="84">
        <v>2</v>
      </c>
      <c r="M366" s="69"/>
      <c r="N366" s="70"/>
      <c r="O366" s="71"/>
      <c r="Q366" s="499"/>
    </row>
    <row r="367" spans="3:17" ht="15" customHeight="1" x14ac:dyDescent="0.25">
      <c r="C367" s="341" t="s">
        <v>736</v>
      </c>
      <c r="D367" s="117">
        <v>10</v>
      </c>
      <c r="E367" s="471">
        <f t="shared" si="41"/>
        <v>36.960000000000008</v>
      </c>
      <c r="F367" s="299">
        <f t="shared" si="42"/>
        <v>35.28</v>
      </c>
      <c r="G367" s="299">
        <v>33.6</v>
      </c>
      <c r="H367" s="135"/>
      <c r="I367" s="66">
        <v>360</v>
      </c>
      <c r="J367" s="66" t="s">
        <v>155</v>
      </c>
      <c r="K367" s="67">
        <v>100</v>
      </c>
      <c r="L367" s="68">
        <v>2</v>
      </c>
      <c r="M367" s="69"/>
      <c r="N367" s="70"/>
      <c r="O367" s="71"/>
      <c r="Q367" s="499"/>
    </row>
    <row r="368" spans="3:17" ht="15" customHeight="1" x14ac:dyDescent="0.25">
      <c r="C368" s="340" t="s">
        <v>285</v>
      </c>
      <c r="D368" s="120">
        <v>10</v>
      </c>
      <c r="E368" s="74">
        <f t="shared" si="41"/>
        <v>41.041000000000004</v>
      </c>
      <c r="F368" s="300">
        <f t="shared" si="42"/>
        <v>39.175500000000007</v>
      </c>
      <c r="G368" s="300">
        <v>37.31</v>
      </c>
      <c r="H368" s="135"/>
      <c r="I368" s="82">
        <v>400</v>
      </c>
      <c r="J368" s="82" t="s">
        <v>155</v>
      </c>
      <c r="K368" s="83">
        <v>100</v>
      </c>
      <c r="L368" s="84">
        <v>2</v>
      </c>
      <c r="M368" s="88">
        <v>4.9000000000000004</v>
      </c>
      <c r="N368" s="86">
        <v>100</v>
      </c>
      <c r="O368" s="87">
        <v>0.6</v>
      </c>
      <c r="Q368" s="499"/>
    </row>
    <row r="369" spans="3:17" ht="15" customHeight="1" x14ac:dyDescent="0.25">
      <c r="C369" s="341" t="s">
        <v>286</v>
      </c>
      <c r="D369" s="117">
        <v>10</v>
      </c>
      <c r="E369" s="471">
        <f t="shared" si="41"/>
        <v>51.260000000000005</v>
      </c>
      <c r="F369" s="299">
        <f t="shared" si="42"/>
        <v>48.930000000000007</v>
      </c>
      <c r="G369" s="299">
        <v>46.6</v>
      </c>
      <c r="H369" s="135"/>
      <c r="I369" s="66">
        <v>500</v>
      </c>
      <c r="J369" s="66" t="s">
        <v>155</v>
      </c>
      <c r="K369" s="67">
        <v>100</v>
      </c>
      <c r="L369" s="68">
        <v>2</v>
      </c>
      <c r="M369" s="69">
        <v>4.9000000000000004</v>
      </c>
      <c r="N369" s="70" t="s">
        <v>209</v>
      </c>
      <c r="O369" s="71">
        <v>0.78400000000000003</v>
      </c>
      <c r="Q369" s="499"/>
    </row>
    <row r="370" spans="3:17" ht="15" customHeight="1" x14ac:dyDescent="0.25">
      <c r="C370" s="340" t="s">
        <v>287</v>
      </c>
      <c r="D370" s="120">
        <v>10</v>
      </c>
      <c r="E370" s="74">
        <f t="shared" si="41"/>
        <v>62.600999999999999</v>
      </c>
      <c r="F370" s="300">
        <f t="shared" si="42"/>
        <v>59.755499999999998</v>
      </c>
      <c r="G370" s="300">
        <v>56.91</v>
      </c>
      <c r="H370" s="135"/>
      <c r="I370" s="82">
        <v>600</v>
      </c>
      <c r="J370" s="82" t="s">
        <v>155</v>
      </c>
      <c r="K370" s="83">
        <v>100</v>
      </c>
      <c r="L370" s="84">
        <v>2</v>
      </c>
      <c r="M370" s="88">
        <v>4.9000000000000004</v>
      </c>
      <c r="N370" s="86" t="s">
        <v>229</v>
      </c>
      <c r="O370" s="87">
        <v>0.9</v>
      </c>
      <c r="Q370" s="499"/>
    </row>
    <row r="371" spans="3:17" ht="15" customHeight="1" x14ac:dyDescent="0.25">
      <c r="C371" s="341" t="s">
        <v>288</v>
      </c>
      <c r="D371" s="117">
        <v>10</v>
      </c>
      <c r="E371" s="471">
        <f t="shared" si="41"/>
        <v>83.479000000000013</v>
      </c>
      <c r="F371" s="299">
        <f t="shared" si="42"/>
        <v>79.6845</v>
      </c>
      <c r="G371" s="299">
        <v>75.89</v>
      </c>
      <c r="H371" s="135"/>
      <c r="I371" s="66">
        <v>800</v>
      </c>
      <c r="J371" s="66" t="s">
        <v>155</v>
      </c>
      <c r="K371" s="67">
        <v>100</v>
      </c>
      <c r="L371" s="68">
        <v>2</v>
      </c>
      <c r="M371" s="69">
        <v>4.9000000000000004</v>
      </c>
      <c r="N371" s="70"/>
      <c r="O371" s="71"/>
      <c r="Q371" s="499"/>
    </row>
    <row r="372" spans="3:17" ht="15" customHeight="1" x14ac:dyDescent="0.25">
      <c r="C372" s="340" t="s">
        <v>289</v>
      </c>
      <c r="D372" s="120">
        <v>10</v>
      </c>
      <c r="E372" s="74">
        <f t="shared" si="41"/>
        <v>100.17700000000001</v>
      </c>
      <c r="F372" s="300">
        <f t="shared" si="42"/>
        <v>95.623499999999993</v>
      </c>
      <c r="G372" s="300">
        <v>91.07</v>
      </c>
      <c r="H372" s="135"/>
      <c r="I372" s="82">
        <v>960</v>
      </c>
      <c r="J372" s="82" t="s">
        <v>155</v>
      </c>
      <c r="K372" s="83">
        <v>100</v>
      </c>
      <c r="L372" s="84">
        <v>2</v>
      </c>
      <c r="M372" s="88">
        <v>4.9000000000000004</v>
      </c>
      <c r="N372" s="86"/>
      <c r="O372" s="87"/>
      <c r="Q372" s="499"/>
    </row>
    <row r="373" spans="3:17" ht="15" customHeight="1" x14ac:dyDescent="0.25">
      <c r="C373" s="341" t="s">
        <v>290</v>
      </c>
      <c r="D373" s="117">
        <v>10</v>
      </c>
      <c r="E373" s="471">
        <f t="shared" si="41"/>
        <v>102.34400000000001</v>
      </c>
      <c r="F373" s="299">
        <f t="shared" si="42"/>
        <v>97.692000000000007</v>
      </c>
      <c r="G373" s="299">
        <v>93.04</v>
      </c>
      <c r="H373" s="135"/>
      <c r="I373" s="66">
        <v>1000</v>
      </c>
      <c r="J373" s="66" t="s">
        <v>155</v>
      </c>
      <c r="K373" s="67">
        <v>100</v>
      </c>
      <c r="L373" s="68">
        <v>2</v>
      </c>
      <c r="M373" s="69">
        <v>4.9000000000000004</v>
      </c>
      <c r="N373" s="70"/>
      <c r="O373" s="71"/>
      <c r="Q373" s="499"/>
    </row>
    <row r="374" spans="3:17" ht="15" customHeight="1" x14ac:dyDescent="0.25">
      <c r="C374" s="340" t="s">
        <v>291</v>
      </c>
      <c r="D374" s="120">
        <v>10</v>
      </c>
      <c r="E374" s="74">
        <f t="shared" si="41"/>
        <v>125.235</v>
      </c>
      <c r="F374" s="300">
        <f t="shared" si="42"/>
        <v>119.5425</v>
      </c>
      <c r="G374" s="300">
        <v>113.85</v>
      </c>
      <c r="H374" s="135"/>
      <c r="I374" s="82">
        <v>1200</v>
      </c>
      <c r="J374" s="82" t="s">
        <v>155</v>
      </c>
      <c r="K374" s="83">
        <v>100</v>
      </c>
      <c r="L374" s="84">
        <v>2</v>
      </c>
      <c r="M374" s="88">
        <v>4.9000000000000004</v>
      </c>
      <c r="N374" s="86" t="s">
        <v>292</v>
      </c>
      <c r="O374" s="87">
        <v>1.8</v>
      </c>
      <c r="Q374" s="499"/>
    </row>
    <row r="375" spans="3:17" ht="15" customHeight="1" x14ac:dyDescent="0.25">
      <c r="C375" s="341" t="s">
        <v>293</v>
      </c>
      <c r="D375" s="117">
        <v>10</v>
      </c>
      <c r="E375" s="471">
        <f t="shared" si="41"/>
        <v>130.44900000000001</v>
      </c>
      <c r="F375" s="299">
        <f t="shared" si="42"/>
        <v>124.51950000000001</v>
      </c>
      <c r="G375" s="299">
        <v>118.59</v>
      </c>
      <c r="H375" s="135"/>
      <c r="I375" s="66">
        <v>1250</v>
      </c>
      <c r="J375" s="66" t="s">
        <v>155</v>
      </c>
      <c r="K375" s="67">
        <v>100</v>
      </c>
      <c r="L375" s="68">
        <v>2</v>
      </c>
      <c r="M375" s="69">
        <v>4.9000000000000004</v>
      </c>
      <c r="N375" s="70">
        <v>320</v>
      </c>
      <c r="O375" s="71">
        <v>1.87</v>
      </c>
      <c r="Q375" s="499"/>
    </row>
    <row r="376" spans="3:17" ht="15" customHeight="1" x14ac:dyDescent="0.25">
      <c r="C376" s="340" t="s">
        <v>737</v>
      </c>
      <c r="D376" s="120">
        <v>10</v>
      </c>
      <c r="E376" s="74">
        <f t="shared" si="41"/>
        <v>14.696</v>
      </c>
      <c r="F376" s="300">
        <f t="shared" si="42"/>
        <v>14.028</v>
      </c>
      <c r="G376" s="300">
        <v>13.36</v>
      </c>
      <c r="H376" s="135"/>
      <c r="I376" s="82">
        <v>120</v>
      </c>
      <c r="J376" s="82" t="s">
        <v>155</v>
      </c>
      <c r="K376" s="83">
        <v>120</v>
      </c>
      <c r="L376" s="84">
        <v>2</v>
      </c>
      <c r="M376" s="69"/>
      <c r="N376" s="70"/>
      <c r="O376" s="71"/>
      <c r="Q376" s="499"/>
    </row>
    <row r="377" spans="3:17" ht="15" customHeight="1" x14ac:dyDescent="0.25">
      <c r="C377" s="341" t="s">
        <v>294</v>
      </c>
      <c r="D377" s="117">
        <v>10</v>
      </c>
      <c r="E377" s="471">
        <f t="shared" si="41"/>
        <v>24.706000000000003</v>
      </c>
      <c r="F377" s="299">
        <f t="shared" si="42"/>
        <v>23.583000000000002</v>
      </c>
      <c r="G377" s="299">
        <v>22.46</v>
      </c>
      <c r="H377" s="135"/>
      <c r="I377" s="66">
        <v>200</v>
      </c>
      <c r="J377" s="66" t="s">
        <v>155</v>
      </c>
      <c r="K377" s="67">
        <v>120</v>
      </c>
      <c r="L377" s="68">
        <v>2</v>
      </c>
      <c r="M377" s="88">
        <v>4.9000000000000004</v>
      </c>
      <c r="N377" s="86">
        <v>60</v>
      </c>
      <c r="O377" s="87">
        <v>0.36</v>
      </c>
      <c r="Q377" s="499"/>
    </row>
    <row r="378" spans="3:17" ht="15" customHeight="1" x14ac:dyDescent="0.25">
      <c r="C378" s="340" t="s">
        <v>295</v>
      </c>
      <c r="D378" s="120">
        <v>10</v>
      </c>
      <c r="E378" s="74">
        <f t="shared" si="41"/>
        <v>29.612000000000005</v>
      </c>
      <c r="F378" s="300">
        <f t="shared" si="42"/>
        <v>28.266000000000002</v>
      </c>
      <c r="G378" s="300">
        <v>26.92</v>
      </c>
      <c r="H378" s="135"/>
      <c r="I378" s="82">
        <v>240</v>
      </c>
      <c r="J378" s="82" t="s">
        <v>155</v>
      </c>
      <c r="K378" s="83">
        <v>120</v>
      </c>
      <c r="L378" s="84">
        <v>2</v>
      </c>
      <c r="M378" s="69">
        <v>4.9000000000000004</v>
      </c>
      <c r="N378" s="70">
        <v>72</v>
      </c>
      <c r="O378" s="71">
        <v>0.432</v>
      </c>
      <c r="Q378" s="499"/>
    </row>
    <row r="379" spans="3:17" ht="15" customHeight="1" x14ac:dyDescent="0.25">
      <c r="C379" s="341" t="s">
        <v>296</v>
      </c>
      <c r="D379" s="117">
        <v>10</v>
      </c>
      <c r="E379" s="471">
        <f t="shared" si="41"/>
        <v>36.960000000000008</v>
      </c>
      <c r="F379" s="299">
        <f t="shared" si="42"/>
        <v>35.28</v>
      </c>
      <c r="G379" s="299">
        <v>33.6</v>
      </c>
      <c r="H379" s="135"/>
      <c r="I379" s="66">
        <v>300</v>
      </c>
      <c r="J379" s="66" t="s">
        <v>155</v>
      </c>
      <c r="K379" s="67">
        <v>120</v>
      </c>
      <c r="L379" s="68">
        <v>2</v>
      </c>
      <c r="M379" s="88">
        <v>4.9000000000000004</v>
      </c>
      <c r="N379" s="86">
        <v>90</v>
      </c>
      <c r="O379" s="87">
        <v>0.54</v>
      </c>
      <c r="Q379" s="499"/>
    </row>
    <row r="380" spans="3:17" ht="15" customHeight="1" x14ac:dyDescent="0.25">
      <c r="C380" s="340" t="s">
        <v>738</v>
      </c>
      <c r="D380" s="120">
        <v>10</v>
      </c>
      <c r="E380" s="74">
        <f t="shared" si="41"/>
        <v>63.668000000000006</v>
      </c>
      <c r="F380" s="300">
        <f t="shared" si="42"/>
        <v>60.774000000000008</v>
      </c>
      <c r="G380" s="300">
        <v>57.88</v>
      </c>
      <c r="H380" s="135"/>
      <c r="I380" s="82">
        <v>500</v>
      </c>
      <c r="J380" s="82" t="s">
        <v>155</v>
      </c>
      <c r="K380" s="83">
        <v>120</v>
      </c>
      <c r="L380" s="84">
        <v>2</v>
      </c>
      <c r="M380" s="88"/>
      <c r="N380" s="86"/>
      <c r="O380" s="87"/>
      <c r="Q380" s="499"/>
    </row>
    <row r="381" spans="3:17" ht="15" customHeight="1" x14ac:dyDescent="0.25">
      <c r="C381" s="341" t="s">
        <v>297</v>
      </c>
      <c r="D381" s="117">
        <v>10</v>
      </c>
      <c r="E381" s="471">
        <f t="shared" si="41"/>
        <v>43.098000000000006</v>
      </c>
      <c r="F381" s="299">
        <f t="shared" si="42"/>
        <v>41.139000000000003</v>
      </c>
      <c r="G381" s="299">
        <v>39.18</v>
      </c>
      <c r="H381" s="135"/>
      <c r="I381" s="66">
        <v>300</v>
      </c>
      <c r="J381" s="66" t="s">
        <v>155</v>
      </c>
      <c r="K381" s="67">
        <v>140</v>
      </c>
      <c r="L381" s="68">
        <v>2</v>
      </c>
      <c r="M381" s="69">
        <v>4.9000000000000004</v>
      </c>
      <c r="N381" s="70"/>
      <c r="O381" s="71"/>
      <c r="Q381" s="499"/>
    </row>
    <row r="382" spans="3:17" ht="15" customHeight="1" x14ac:dyDescent="0.25">
      <c r="C382" s="340" t="s">
        <v>298</v>
      </c>
      <c r="D382" s="120">
        <v>10</v>
      </c>
      <c r="E382" s="74">
        <f t="shared" si="41"/>
        <v>57.387000000000008</v>
      </c>
      <c r="F382" s="300">
        <f t="shared" si="42"/>
        <v>54.778500000000001</v>
      </c>
      <c r="G382" s="300">
        <v>52.17</v>
      </c>
      <c r="H382" s="135"/>
      <c r="I382" s="82">
        <v>400</v>
      </c>
      <c r="J382" s="82" t="s">
        <v>155</v>
      </c>
      <c r="K382" s="83">
        <v>140</v>
      </c>
      <c r="L382" s="84">
        <v>2</v>
      </c>
      <c r="M382" s="88">
        <v>4.9000000000000004</v>
      </c>
      <c r="N382" s="86">
        <v>140</v>
      </c>
      <c r="O382" s="87">
        <v>0.84</v>
      </c>
      <c r="Q382" s="499"/>
    </row>
    <row r="383" spans="3:17" ht="15" customHeight="1" x14ac:dyDescent="0.25">
      <c r="C383" s="341" t="s">
        <v>299</v>
      </c>
      <c r="D383" s="117">
        <v>10</v>
      </c>
      <c r="E383" s="471">
        <f t="shared" si="41"/>
        <v>71.687000000000012</v>
      </c>
      <c r="F383" s="299">
        <f t="shared" si="42"/>
        <v>68.4285</v>
      </c>
      <c r="G383" s="299">
        <v>65.17</v>
      </c>
      <c r="H383" s="135"/>
      <c r="I383" s="66">
        <v>500</v>
      </c>
      <c r="J383" s="66" t="s">
        <v>155</v>
      </c>
      <c r="K383" s="67">
        <v>140</v>
      </c>
      <c r="L383" s="68">
        <v>2</v>
      </c>
      <c r="M383" s="69">
        <v>4.9000000000000004</v>
      </c>
      <c r="N383" s="70"/>
      <c r="O383" s="71"/>
      <c r="Q383" s="499"/>
    </row>
    <row r="384" spans="3:17" ht="15" customHeight="1" x14ac:dyDescent="0.25">
      <c r="C384" s="340" t="s">
        <v>300</v>
      </c>
      <c r="D384" s="120">
        <v>10</v>
      </c>
      <c r="E384" s="74">
        <f t="shared" si="41"/>
        <v>87.659000000000006</v>
      </c>
      <c r="F384" s="300">
        <f t="shared" si="42"/>
        <v>83.674499999999995</v>
      </c>
      <c r="G384" s="300">
        <v>79.69</v>
      </c>
      <c r="H384" s="135"/>
      <c r="I384" s="82">
        <v>600</v>
      </c>
      <c r="J384" s="82" t="s">
        <v>155</v>
      </c>
      <c r="K384" s="83">
        <v>140</v>
      </c>
      <c r="L384" s="84">
        <v>2</v>
      </c>
      <c r="M384" s="88">
        <v>4.9000000000000004</v>
      </c>
      <c r="N384" s="86"/>
      <c r="O384" s="87"/>
      <c r="Q384" s="499"/>
    </row>
    <row r="385" spans="3:17" ht="15" customHeight="1" x14ac:dyDescent="0.25">
      <c r="C385" s="341" t="s">
        <v>301</v>
      </c>
      <c r="D385" s="117">
        <v>10</v>
      </c>
      <c r="E385" s="471">
        <f t="shared" si="41"/>
        <v>116.864</v>
      </c>
      <c r="F385" s="299">
        <f t="shared" si="42"/>
        <v>111.55199999999999</v>
      </c>
      <c r="G385" s="299">
        <v>106.24</v>
      </c>
      <c r="H385" s="135"/>
      <c r="I385" s="66">
        <v>800</v>
      </c>
      <c r="J385" s="66" t="s">
        <v>155</v>
      </c>
      <c r="K385" s="67">
        <v>140</v>
      </c>
      <c r="L385" s="68">
        <v>2</v>
      </c>
      <c r="M385" s="69">
        <v>4.9000000000000004</v>
      </c>
      <c r="N385" s="70"/>
      <c r="O385" s="71"/>
      <c r="Q385" s="499"/>
    </row>
    <row r="386" spans="3:17" ht="15" customHeight="1" x14ac:dyDescent="0.25">
      <c r="C386" s="340" t="s">
        <v>302</v>
      </c>
      <c r="D386" s="120">
        <v>10</v>
      </c>
      <c r="E386" s="74">
        <f t="shared" si="41"/>
        <v>146.08000000000001</v>
      </c>
      <c r="F386" s="300">
        <f t="shared" si="42"/>
        <v>139.44000000000003</v>
      </c>
      <c r="G386" s="300">
        <v>132.80000000000001</v>
      </c>
      <c r="H386" s="135"/>
      <c r="I386" s="82">
        <v>1000</v>
      </c>
      <c r="J386" s="82" t="s">
        <v>155</v>
      </c>
      <c r="K386" s="83">
        <v>140</v>
      </c>
      <c r="L386" s="84">
        <v>2</v>
      </c>
      <c r="M386" s="88">
        <v>4.9000000000000004</v>
      </c>
      <c r="N386" s="86"/>
      <c r="O386" s="87"/>
      <c r="Q386" s="499"/>
    </row>
    <row r="387" spans="3:17" ht="15" customHeight="1" x14ac:dyDescent="0.25">
      <c r="C387" s="341" t="s">
        <v>303</v>
      </c>
      <c r="D387" s="117">
        <v>10</v>
      </c>
      <c r="E387" s="471">
        <f t="shared" si="41"/>
        <v>171.79800000000003</v>
      </c>
      <c r="F387" s="299">
        <f t="shared" si="42"/>
        <v>163.989</v>
      </c>
      <c r="G387" s="299">
        <v>156.18</v>
      </c>
      <c r="H387" s="135"/>
      <c r="I387" s="66">
        <v>1200</v>
      </c>
      <c r="J387" s="66" t="s">
        <v>155</v>
      </c>
      <c r="K387" s="67">
        <v>140</v>
      </c>
      <c r="L387" s="68">
        <v>2</v>
      </c>
      <c r="M387" s="69">
        <v>4.9000000000000004</v>
      </c>
      <c r="N387" s="70"/>
      <c r="O387" s="71"/>
      <c r="Q387" s="499"/>
    </row>
    <row r="388" spans="3:17" ht="15" customHeight="1" x14ac:dyDescent="0.25">
      <c r="C388" s="340" t="s">
        <v>739</v>
      </c>
      <c r="D388" s="120">
        <v>10</v>
      </c>
      <c r="E388" s="74">
        <f t="shared" si="41"/>
        <v>26.334000000000003</v>
      </c>
      <c r="F388" s="300">
        <f t="shared" si="42"/>
        <v>25.137000000000004</v>
      </c>
      <c r="G388" s="300">
        <v>23.94</v>
      </c>
      <c r="H388" s="135"/>
      <c r="I388" s="82">
        <v>160</v>
      </c>
      <c r="J388" s="82" t="s">
        <v>155</v>
      </c>
      <c r="K388" s="83">
        <v>160</v>
      </c>
      <c r="L388" s="84">
        <v>2</v>
      </c>
      <c r="M388" s="69"/>
      <c r="N388" s="70"/>
      <c r="O388" s="71"/>
      <c r="Q388" s="499"/>
    </row>
    <row r="389" spans="3:17" ht="15" customHeight="1" x14ac:dyDescent="0.25">
      <c r="C389" s="341" t="s">
        <v>304</v>
      </c>
      <c r="D389" s="117">
        <v>10</v>
      </c>
      <c r="E389" s="471">
        <f t="shared" ref="E389:E400" si="45">G389*1.1</f>
        <v>32.879000000000005</v>
      </c>
      <c r="F389" s="299">
        <f t="shared" si="42"/>
        <v>31.384500000000003</v>
      </c>
      <c r="G389" s="299">
        <v>29.89</v>
      </c>
      <c r="H389" s="135"/>
      <c r="I389" s="66">
        <v>200</v>
      </c>
      <c r="J389" s="66" t="s">
        <v>155</v>
      </c>
      <c r="K389" s="67">
        <v>160</v>
      </c>
      <c r="L389" s="68">
        <v>2</v>
      </c>
      <c r="M389" s="88">
        <v>4.9000000000000004</v>
      </c>
      <c r="N389" s="86"/>
      <c r="O389" s="87"/>
      <c r="Q389" s="499"/>
    </row>
    <row r="390" spans="3:17" ht="15" customHeight="1" x14ac:dyDescent="0.25">
      <c r="C390" s="340" t="s">
        <v>305</v>
      </c>
      <c r="D390" s="120">
        <v>10</v>
      </c>
      <c r="E390" s="74">
        <f t="shared" si="45"/>
        <v>39.413000000000004</v>
      </c>
      <c r="F390" s="300">
        <f t="shared" si="42"/>
        <v>37.621499999999997</v>
      </c>
      <c r="G390" s="300">
        <v>35.83</v>
      </c>
      <c r="H390" s="135"/>
      <c r="I390" s="82">
        <v>240</v>
      </c>
      <c r="J390" s="82" t="s">
        <v>155</v>
      </c>
      <c r="K390" s="83">
        <v>160</v>
      </c>
      <c r="L390" s="84">
        <v>2</v>
      </c>
      <c r="M390" s="69">
        <v>4.9000000000000004</v>
      </c>
      <c r="N390" s="70"/>
      <c r="O390" s="71"/>
      <c r="Q390" s="499"/>
    </row>
    <row r="391" spans="3:17" ht="15" customHeight="1" x14ac:dyDescent="0.25">
      <c r="C391" s="341" t="s">
        <v>306</v>
      </c>
      <c r="D391" s="117">
        <v>10</v>
      </c>
      <c r="E391" s="471">
        <f t="shared" si="45"/>
        <v>49.214000000000006</v>
      </c>
      <c r="F391" s="299">
        <f t="shared" si="42"/>
        <v>46.977000000000004</v>
      </c>
      <c r="G391" s="299">
        <v>44.74</v>
      </c>
      <c r="H391" s="135"/>
      <c r="I391" s="66">
        <v>300</v>
      </c>
      <c r="J391" s="66" t="s">
        <v>155</v>
      </c>
      <c r="K391" s="67">
        <v>160</v>
      </c>
      <c r="L391" s="68">
        <v>2</v>
      </c>
      <c r="M391" s="88">
        <v>4.9000000000000004</v>
      </c>
      <c r="N391" s="86"/>
      <c r="O391" s="87"/>
      <c r="Q391" s="499"/>
    </row>
    <row r="392" spans="3:17" ht="15" customHeight="1" x14ac:dyDescent="0.25">
      <c r="C392" s="340" t="s">
        <v>307</v>
      </c>
      <c r="D392" s="120">
        <v>10</v>
      </c>
      <c r="E392" s="74">
        <f t="shared" si="45"/>
        <v>41.723000000000006</v>
      </c>
      <c r="F392" s="300">
        <f t="shared" si="42"/>
        <v>39.826500000000003</v>
      </c>
      <c r="G392" s="300">
        <v>37.93</v>
      </c>
      <c r="H392" s="135"/>
      <c r="I392" s="82">
        <v>200</v>
      </c>
      <c r="J392" s="82" t="s">
        <v>155</v>
      </c>
      <c r="K392" s="83">
        <v>200</v>
      </c>
      <c r="L392" s="84">
        <v>2</v>
      </c>
      <c r="M392" s="69">
        <v>4.9000000000000004</v>
      </c>
      <c r="N392" s="70"/>
      <c r="O392" s="71"/>
      <c r="Q392" s="499"/>
    </row>
    <row r="393" spans="3:17" ht="15" customHeight="1" x14ac:dyDescent="0.25">
      <c r="C393" s="341" t="s">
        <v>308</v>
      </c>
      <c r="D393" s="117">
        <v>10</v>
      </c>
      <c r="E393" s="471">
        <f t="shared" si="45"/>
        <v>61.468000000000011</v>
      </c>
      <c r="F393" s="299">
        <f t="shared" si="42"/>
        <v>58.674000000000007</v>
      </c>
      <c r="G393" s="299">
        <v>55.88</v>
      </c>
      <c r="H393" s="135"/>
      <c r="I393" s="66">
        <v>300</v>
      </c>
      <c r="J393" s="66" t="s">
        <v>155</v>
      </c>
      <c r="K393" s="67">
        <v>200</v>
      </c>
      <c r="L393" s="68">
        <v>2</v>
      </c>
      <c r="M393" s="88">
        <v>4.9000000000000004</v>
      </c>
      <c r="N393" s="86">
        <v>150</v>
      </c>
      <c r="O393" s="87">
        <v>0.9</v>
      </c>
      <c r="Q393" s="499"/>
    </row>
    <row r="394" spans="3:17" ht="15" customHeight="1" x14ac:dyDescent="0.25">
      <c r="C394" s="340" t="s">
        <v>309</v>
      </c>
      <c r="D394" s="120">
        <v>10</v>
      </c>
      <c r="E394" s="74">
        <f t="shared" si="45"/>
        <v>83.479000000000013</v>
      </c>
      <c r="F394" s="300">
        <f t="shared" si="42"/>
        <v>79.6845</v>
      </c>
      <c r="G394" s="300">
        <v>75.89</v>
      </c>
      <c r="H394" s="135"/>
      <c r="I394" s="82">
        <v>400</v>
      </c>
      <c r="J394" s="82" t="s">
        <v>155</v>
      </c>
      <c r="K394" s="83">
        <v>200</v>
      </c>
      <c r="L394" s="84">
        <v>2</v>
      </c>
      <c r="M394" s="69">
        <v>4.9000000000000004</v>
      </c>
      <c r="N394" s="70"/>
      <c r="O394" s="71"/>
      <c r="Q394" s="499"/>
    </row>
    <row r="395" spans="3:17" ht="15" customHeight="1" x14ac:dyDescent="0.25">
      <c r="C395" s="341" t="s">
        <v>741</v>
      </c>
      <c r="D395" s="117">
        <v>10</v>
      </c>
      <c r="E395" s="471">
        <f t="shared" si="45"/>
        <v>102.322</v>
      </c>
      <c r="F395" s="299">
        <f t="shared" si="42"/>
        <v>97.671000000000006</v>
      </c>
      <c r="G395" s="299">
        <v>93.02</v>
      </c>
      <c r="H395" s="135"/>
      <c r="I395" s="66">
        <v>500</v>
      </c>
      <c r="J395" s="66" t="s">
        <v>155</v>
      </c>
      <c r="K395" s="67">
        <v>200</v>
      </c>
      <c r="L395" s="68">
        <v>2</v>
      </c>
      <c r="M395" s="69"/>
      <c r="N395" s="70"/>
      <c r="O395" s="71"/>
      <c r="Q395" s="499"/>
    </row>
    <row r="396" spans="3:17" ht="15" customHeight="1" x14ac:dyDescent="0.25">
      <c r="C396" s="340" t="s">
        <v>310</v>
      </c>
      <c r="D396" s="120">
        <v>10</v>
      </c>
      <c r="E396" s="74">
        <f t="shared" si="45"/>
        <v>122.77100000000002</v>
      </c>
      <c r="F396" s="300">
        <f t="shared" si="42"/>
        <v>117.1905</v>
      </c>
      <c r="G396" s="300">
        <v>111.61</v>
      </c>
      <c r="H396" s="135"/>
      <c r="I396" s="82">
        <v>600</v>
      </c>
      <c r="J396" s="82" t="s">
        <v>155</v>
      </c>
      <c r="K396" s="83">
        <v>200</v>
      </c>
      <c r="L396" s="84">
        <v>2</v>
      </c>
      <c r="M396" s="88">
        <v>4.9000000000000004</v>
      </c>
      <c r="N396" s="86"/>
      <c r="O396" s="87"/>
      <c r="Q396" s="499"/>
    </row>
    <row r="397" spans="3:17" ht="15" customHeight="1" x14ac:dyDescent="0.25">
      <c r="C397" s="341" t="s">
        <v>311</v>
      </c>
      <c r="D397" s="117">
        <v>10</v>
      </c>
      <c r="E397" s="471">
        <f t="shared" si="45"/>
        <v>166.661</v>
      </c>
      <c r="F397" s="299">
        <f t="shared" si="42"/>
        <v>159.0855</v>
      </c>
      <c r="G397" s="299">
        <v>151.51</v>
      </c>
      <c r="H397" s="135"/>
      <c r="I397" s="66">
        <v>800</v>
      </c>
      <c r="J397" s="66" t="s">
        <v>155</v>
      </c>
      <c r="K397" s="67">
        <v>200</v>
      </c>
      <c r="L397" s="68">
        <v>2</v>
      </c>
      <c r="M397" s="69">
        <v>4.9000000000000004</v>
      </c>
      <c r="N397" s="70"/>
      <c r="O397" s="71"/>
      <c r="Q397" s="499"/>
    </row>
    <row r="398" spans="3:17" ht="15" customHeight="1" x14ac:dyDescent="0.25">
      <c r="C398" s="340" t="s">
        <v>312</v>
      </c>
      <c r="D398" s="120">
        <v>10</v>
      </c>
      <c r="E398" s="74">
        <f t="shared" si="45"/>
        <v>208.703</v>
      </c>
      <c r="F398" s="300">
        <f t="shared" si="42"/>
        <v>199.2165</v>
      </c>
      <c r="G398" s="300">
        <v>189.73</v>
      </c>
      <c r="H398" s="135"/>
      <c r="I398" s="82">
        <v>1000</v>
      </c>
      <c r="J398" s="82" t="s">
        <v>155</v>
      </c>
      <c r="K398" s="83">
        <v>200</v>
      </c>
      <c r="L398" s="84">
        <v>2</v>
      </c>
      <c r="M398" s="88">
        <v>4.9000000000000004</v>
      </c>
      <c r="N398" s="86"/>
      <c r="O398" s="87"/>
      <c r="Q398" s="499"/>
    </row>
    <row r="399" spans="3:17" ht="15" customHeight="1" x14ac:dyDescent="0.25">
      <c r="C399" s="341" t="s">
        <v>313</v>
      </c>
      <c r="D399" s="117">
        <v>10</v>
      </c>
      <c r="E399" s="471">
        <f t="shared" si="45"/>
        <v>249.52400000000003</v>
      </c>
      <c r="F399" s="299">
        <f t="shared" si="42"/>
        <v>238.18200000000002</v>
      </c>
      <c r="G399" s="299">
        <v>226.84</v>
      </c>
      <c r="H399" s="135"/>
      <c r="I399" s="66">
        <v>1200</v>
      </c>
      <c r="J399" s="66" t="s">
        <v>155</v>
      </c>
      <c r="K399" s="67">
        <v>200</v>
      </c>
      <c r="L399" s="68">
        <v>2</v>
      </c>
      <c r="M399" s="69">
        <v>4.9000000000000004</v>
      </c>
      <c r="N399" s="70"/>
      <c r="O399" s="71"/>
      <c r="Q399" s="499"/>
    </row>
    <row r="400" spans="3:17" ht="15" customHeight="1" x14ac:dyDescent="0.25">
      <c r="C400" s="340" t="s">
        <v>314</v>
      </c>
      <c r="D400" s="120">
        <v>10</v>
      </c>
      <c r="E400" s="74">
        <f t="shared" si="45"/>
        <v>260.89800000000002</v>
      </c>
      <c r="F400" s="300">
        <f t="shared" si="42"/>
        <v>249.03900000000002</v>
      </c>
      <c r="G400" s="300">
        <v>237.18</v>
      </c>
      <c r="H400" s="135"/>
      <c r="I400" s="82">
        <v>1250</v>
      </c>
      <c r="J400" s="82" t="s">
        <v>155</v>
      </c>
      <c r="K400" s="83">
        <v>200</v>
      </c>
      <c r="L400" s="84">
        <v>2</v>
      </c>
      <c r="M400" s="88">
        <v>4.9000000000000004</v>
      </c>
      <c r="N400" s="86">
        <v>640</v>
      </c>
      <c r="O400" s="87">
        <v>3.75</v>
      </c>
      <c r="Q400" s="499"/>
    </row>
    <row r="401" spans="1:19" ht="8.25" customHeight="1" x14ac:dyDescent="0.25">
      <c r="C401" s="160"/>
      <c r="D401" s="161"/>
      <c r="E401" s="162"/>
      <c r="F401" s="162"/>
      <c r="G401" s="163"/>
      <c r="H401" s="135"/>
      <c r="I401" s="164"/>
      <c r="J401" s="164"/>
      <c r="K401" s="165"/>
      <c r="L401" s="166"/>
      <c r="M401" s="167"/>
      <c r="N401" s="168"/>
      <c r="O401" s="169"/>
      <c r="Q401" s="499"/>
    </row>
    <row r="402" spans="1:19" ht="17.25" customHeight="1" x14ac:dyDescent="0.3">
      <c r="A402" s="57" t="s">
        <v>315</v>
      </c>
      <c r="Q402" s="499"/>
    </row>
    <row r="403" spans="1:19" ht="24" customHeight="1" x14ac:dyDescent="0.25">
      <c r="A403" s="543"/>
      <c r="C403" s="546" t="s">
        <v>36</v>
      </c>
      <c r="D403" s="544" t="s">
        <v>37</v>
      </c>
      <c r="E403" s="58" t="s">
        <v>787</v>
      </c>
      <c r="F403" s="58" t="s">
        <v>788</v>
      </c>
      <c r="G403" s="58" t="s">
        <v>789</v>
      </c>
      <c r="H403" s="321"/>
      <c r="I403" s="547" t="s">
        <v>38</v>
      </c>
      <c r="J403" s="547" t="s">
        <v>39</v>
      </c>
      <c r="K403" s="555" t="s">
        <v>40</v>
      </c>
      <c r="L403" s="557" t="s">
        <v>41</v>
      </c>
      <c r="M403" s="547" t="s">
        <v>42</v>
      </c>
      <c r="N403" s="547" t="s">
        <v>43</v>
      </c>
      <c r="O403" s="559" t="s">
        <v>44</v>
      </c>
      <c r="Q403" s="499"/>
    </row>
    <row r="404" spans="1:19" ht="17.25" customHeight="1" x14ac:dyDescent="0.25">
      <c r="A404" s="543"/>
      <c r="C404" s="546"/>
      <c r="D404" s="545"/>
      <c r="E404" s="60" t="s">
        <v>45</v>
      </c>
      <c r="F404" s="60" t="s">
        <v>45</v>
      </c>
      <c r="G404" s="60" t="s">
        <v>45</v>
      </c>
      <c r="H404" s="61"/>
      <c r="I404" s="548"/>
      <c r="J404" s="548"/>
      <c r="K404" s="556"/>
      <c r="L404" s="558"/>
      <c r="M404" s="548"/>
      <c r="N404" s="548"/>
      <c r="O404" s="560"/>
      <c r="Q404" s="499"/>
    </row>
    <row r="405" spans="1:19" ht="15" customHeight="1" x14ac:dyDescent="0.3">
      <c r="A405" s="543"/>
      <c r="B405" s="57"/>
      <c r="C405" s="340" t="s">
        <v>316</v>
      </c>
      <c r="D405" s="120">
        <v>50</v>
      </c>
      <c r="E405" s="74">
        <f t="shared" ref="E405:E407" si="46">G405*1.35</f>
        <v>7.6815000000000007</v>
      </c>
      <c r="F405" s="300">
        <f>G405*1.05</f>
        <v>5.9745000000000008</v>
      </c>
      <c r="G405" s="300">
        <v>5.69</v>
      </c>
      <c r="H405" s="61"/>
      <c r="I405" s="76">
        <v>120</v>
      </c>
      <c r="J405" s="76">
        <v>120</v>
      </c>
      <c r="K405" s="77">
        <v>35</v>
      </c>
      <c r="L405" s="78">
        <v>2</v>
      </c>
      <c r="M405" s="79">
        <v>5</v>
      </c>
      <c r="N405" s="80">
        <v>8</v>
      </c>
      <c r="O405" s="81">
        <v>0.09</v>
      </c>
      <c r="Q405" s="499"/>
    </row>
    <row r="406" spans="1:19" x14ac:dyDescent="0.25">
      <c r="A406" s="543"/>
      <c r="B406" s="321"/>
      <c r="C406" s="341" t="s">
        <v>317</v>
      </c>
      <c r="D406" s="117">
        <v>50</v>
      </c>
      <c r="E406" s="471">
        <f t="shared" si="46"/>
        <v>11.043000000000001</v>
      </c>
      <c r="F406" s="299">
        <f>G406*1.05</f>
        <v>8.5890000000000004</v>
      </c>
      <c r="G406" s="299">
        <v>8.18</v>
      </c>
      <c r="H406" s="61"/>
      <c r="I406" s="66">
        <v>145</v>
      </c>
      <c r="J406" s="66">
        <v>145</v>
      </c>
      <c r="K406" s="67">
        <v>35</v>
      </c>
      <c r="L406" s="68">
        <v>2</v>
      </c>
      <c r="M406" s="69">
        <v>5</v>
      </c>
      <c r="N406" s="70">
        <v>12</v>
      </c>
      <c r="O406" s="71">
        <v>0.11</v>
      </c>
      <c r="Q406" s="499"/>
    </row>
    <row r="407" spans="1:19" ht="15" customHeight="1" x14ac:dyDescent="0.25">
      <c r="A407" s="543"/>
      <c r="B407" s="321"/>
      <c r="C407" s="340" t="s">
        <v>318</v>
      </c>
      <c r="D407" s="120">
        <v>50</v>
      </c>
      <c r="E407" s="74">
        <f t="shared" si="46"/>
        <v>12.177</v>
      </c>
      <c r="F407" s="300">
        <f>G407*1.05</f>
        <v>9.4710000000000001</v>
      </c>
      <c r="G407" s="300">
        <v>9.02</v>
      </c>
      <c r="H407" s="61"/>
      <c r="I407" s="76">
        <v>175</v>
      </c>
      <c r="J407" s="76">
        <v>175</v>
      </c>
      <c r="K407" s="77">
        <v>35</v>
      </c>
      <c r="L407" s="78">
        <v>2</v>
      </c>
      <c r="M407" s="79">
        <v>5</v>
      </c>
      <c r="N407" s="80">
        <v>16</v>
      </c>
      <c r="O407" s="81">
        <v>0.15</v>
      </c>
      <c r="Q407" s="499"/>
    </row>
    <row r="408" spans="1:19" ht="13.5" customHeight="1" x14ac:dyDescent="0.25">
      <c r="A408" s="543"/>
      <c r="B408" s="321"/>
      <c r="H408" s="321"/>
      <c r="Q408" s="499"/>
    </row>
    <row r="409" spans="1:19" ht="25.5" customHeight="1" x14ac:dyDescent="0.25">
      <c r="A409" s="251" t="s">
        <v>319</v>
      </c>
      <c r="B409" s="251"/>
      <c r="C409" s="251"/>
      <c r="D409" s="251"/>
      <c r="E409" s="251"/>
      <c r="F409" s="251"/>
      <c r="G409" s="154"/>
      <c r="H409" s="251"/>
      <c r="I409" s="251"/>
      <c r="J409" s="251"/>
      <c r="K409" s="251"/>
      <c r="L409" s="251"/>
      <c r="M409" s="155"/>
      <c r="N409" s="155"/>
      <c r="O409" s="155"/>
      <c r="Q409" s="499"/>
    </row>
    <row r="410" spans="1:19" ht="20.25" customHeight="1" x14ac:dyDescent="0.3">
      <c r="A410" s="57" t="s">
        <v>320</v>
      </c>
      <c r="I410" s="52"/>
      <c r="J410" s="310"/>
      <c r="K410" s="57"/>
      <c r="L410"/>
      <c r="M410" s="52"/>
      <c r="N410" s="310"/>
      <c r="O410" s="57"/>
      <c r="Q410" s="499"/>
      <c r="R410" s="500"/>
      <c r="S410" s="318"/>
    </row>
    <row r="411" spans="1:19" ht="24.75" customHeight="1" x14ac:dyDescent="0.25">
      <c r="C411" s="546" t="s">
        <v>36</v>
      </c>
      <c r="D411" s="544" t="s">
        <v>37</v>
      </c>
      <c r="E411" s="58" t="s">
        <v>787</v>
      </c>
      <c r="F411" s="58" t="s">
        <v>788</v>
      </c>
      <c r="G411" s="58" t="s">
        <v>789</v>
      </c>
      <c r="H411" s="321"/>
      <c r="I411" s="547" t="s">
        <v>38</v>
      </c>
      <c r="J411" s="547" t="s">
        <v>39</v>
      </c>
      <c r="K411" s="555" t="s">
        <v>40</v>
      </c>
      <c r="L411" s="557" t="s">
        <v>41</v>
      </c>
      <c r="M411" s="547" t="s">
        <v>42</v>
      </c>
      <c r="N411" s="547" t="s">
        <v>43</v>
      </c>
      <c r="O411" s="559" t="s">
        <v>44</v>
      </c>
      <c r="Q411" s="499"/>
    </row>
    <row r="412" spans="1:19" ht="13.5" customHeight="1" x14ac:dyDescent="0.25">
      <c r="C412" s="546"/>
      <c r="D412" s="545"/>
      <c r="E412" s="60" t="s">
        <v>45</v>
      </c>
      <c r="F412" s="60" t="s">
        <v>45</v>
      </c>
      <c r="G412" s="60" t="s">
        <v>45</v>
      </c>
      <c r="H412" s="61"/>
      <c r="I412" s="548"/>
      <c r="J412" s="548"/>
      <c r="K412" s="556"/>
      <c r="L412" s="558"/>
      <c r="M412" s="548"/>
      <c r="N412" s="548"/>
      <c r="O412" s="560"/>
      <c r="Q412" s="499"/>
    </row>
    <row r="413" spans="1:19" ht="15" customHeight="1" x14ac:dyDescent="0.25">
      <c r="A413" s="549"/>
      <c r="B413" s="321"/>
      <c r="C413" s="63" t="s">
        <v>321</v>
      </c>
      <c r="D413" s="64">
        <v>10</v>
      </c>
      <c r="E413" s="471">
        <f t="shared" ref="E413:E425" si="47">G413*1.1</f>
        <v>23.287000000000003</v>
      </c>
      <c r="F413" s="65">
        <f>G413*1.05</f>
        <v>22.228500000000004</v>
      </c>
      <c r="G413" s="65">
        <v>21.17</v>
      </c>
      <c r="H413" s="135"/>
      <c r="I413" s="89">
        <v>76</v>
      </c>
      <c r="J413" s="64">
        <v>110</v>
      </c>
      <c r="K413" s="90">
        <v>40</v>
      </c>
      <c r="L413" s="91">
        <v>2</v>
      </c>
      <c r="M413" s="92" t="s">
        <v>322</v>
      </c>
      <c r="N413" s="93" t="s">
        <v>323</v>
      </c>
      <c r="O413" s="94">
        <v>0.29499999999999998</v>
      </c>
      <c r="Q413" s="499"/>
    </row>
    <row r="414" spans="1:19" x14ac:dyDescent="0.25">
      <c r="A414" s="549"/>
      <c r="B414" s="321"/>
      <c r="C414" s="100" t="s">
        <v>324</v>
      </c>
      <c r="D414" s="101">
        <v>10</v>
      </c>
      <c r="E414" s="74">
        <f t="shared" si="47"/>
        <v>27.973000000000003</v>
      </c>
      <c r="F414" s="74">
        <f t="shared" ref="F414:F425" si="48">G414*1.05</f>
        <v>26.701499999999999</v>
      </c>
      <c r="G414" s="74">
        <v>25.43</v>
      </c>
      <c r="H414" s="135"/>
      <c r="I414" s="102">
        <v>76</v>
      </c>
      <c r="J414" s="101">
        <v>145</v>
      </c>
      <c r="K414" s="103">
        <v>40</v>
      </c>
      <c r="L414" s="104">
        <v>2</v>
      </c>
      <c r="M414" s="122" t="s">
        <v>325</v>
      </c>
      <c r="N414" s="105" t="s">
        <v>326</v>
      </c>
      <c r="O414" s="106">
        <v>0.38</v>
      </c>
      <c r="Q414" s="499"/>
    </row>
    <row r="415" spans="1:19" ht="15" customHeight="1" x14ac:dyDescent="0.25">
      <c r="A415" s="549"/>
      <c r="B415" s="321"/>
      <c r="C415" s="63" t="s">
        <v>327</v>
      </c>
      <c r="D415" s="64">
        <v>10</v>
      </c>
      <c r="E415" s="471">
        <f t="shared" si="47"/>
        <v>32.175000000000004</v>
      </c>
      <c r="F415" s="65">
        <f t="shared" si="48"/>
        <v>30.712500000000002</v>
      </c>
      <c r="G415" s="65">
        <v>29.25</v>
      </c>
      <c r="H415" s="135"/>
      <c r="I415" s="89">
        <v>76</v>
      </c>
      <c r="J415" s="64">
        <v>170</v>
      </c>
      <c r="K415" s="90">
        <v>40</v>
      </c>
      <c r="L415" s="91">
        <v>2</v>
      </c>
      <c r="M415" s="92" t="s">
        <v>328</v>
      </c>
      <c r="N415" s="93" t="s">
        <v>329</v>
      </c>
      <c r="O415" s="92">
        <v>0.43</v>
      </c>
      <c r="Q415" s="499"/>
    </row>
    <row r="416" spans="1:19" ht="15" customHeight="1" x14ac:dyDescent="0.25">
      <c r="A416" s="549"/>
      <c r="B416" s="321"/>
      <c r="C416" s="100" t="s">
        <v>330</v>
      </c>
      <c r="D416" s="101">
        <v>10</v>
      </c>
      <c r="E416" s="74">
        <f t="shared" si="47"/>
        <v>23.287000000000003</v>
      </c>
      <c r="F416" s="74">
        <f t="shared" si="48"/>
        <v>22.228500000000004</v>
      </c>
      <c r="G416" s="74">
        <v>21.17</v>
      </c>
      <c r="H416" s="135"/>
      <c r="I416" s="95">
        <v>76</v>
      </c>
      <c r="J416" s="73">
        <v>107</v>
      </c>
      <c r="K416" s="96">
        <v>50</v>
      </c>
      <c r="L416" s="97">
        <v>2</v>
      </c>
      <c r="M416" s="98" t="s">
        <v>322</v>
      </c>
      <c r="N416" s="171" t="s">
        <v>323</v>
      </c>
      <c r="O416" s="99">
        <v>0.29499999999999998</v>
      </c>
      <c r="Q416" s="499"/>
    </row>
    <row r="417" spans="1:18" ht="15" customHeight="1" x14ac:dyDescent="0.25">
      <c r="A417" s="549"/>
      <c r="B417" s="321"/>
      <c r="C417" s="63" t="s">
        <v>331</v>
      </c>
      <c r="D417" s="64">
        <v>10</v>
      </c>
      <c r="E417" s="471">
        <f t="shared" si="47"/>
        <v>27.973000000000003</v>
      </c>
      <c r="F417" s="65">
        <f t="shared" si="48"/>
        <v>26.701499999999999</v>
      </c>
      <c r="G417" s="65">
        <v>25.43</v>
      </c>
      <c r="H417" s="135"/>
      <c r="I417" s="89">
        <v>76</v>
      </c>
      <c r="J417" s="64">
        <v>140</v>
      </c>
      <c r="K417" s="90">
        <v>50</v>
      </c>
      <c r="L417" s="91">
        <v>2</v>
      </c>
      <c r="M417" s="92" t="s">
        <v>325</v>
      </c>
      <c r="N417" s="93" t="s">
        <v>326</v>
      </c>
      <c r="O417" s="94">
        <v>0.38</v>
      </c>
      <c r="Q417" s="499"/>
    </row>
    <row r="418" spans="1:18" ht="15" customHeight="1" x14ac:dyDescent="0.25">
      <c r="A418" s="549"/>
      <c r="B418" s="321"/>
      <c r="C418" s="100" t="s">
        <v>332</v>
      </c>
      <c r="D418" s="101">
        <v>10</v>
      </c>
      <c r="E418" s="74">
        <f t="shared" si="47"/>
        <v>32.175000000000004</v>
      </c>
      <c r="F418" s="74">
        <f t="shared" si="48"/>
        <v>30.712500000000002</v>
      </c>
      <c r="G418" s="74">
        <v>29.25</v>
      </c>
      <c r="H418" s="135"/>
      <c r="I418" s="95">
        <v>76</v>
      </c>
      <c r="J418" s="73">
        <v>165</v>
      </c>
      <c r="K418" s="96">
        <v>50</v>
      </c>
      <c r="L418" s="97">
        <v>2</v>
      </c>
      <c r="M418" s="98" t="s">
        <v>328</v>
      </c>
      <c r="N418" s="171" t="s">
        <v>329</v>
      </c>
      <c r="O418" s="99">
        <v>0.43</v>
      </c>
      <c r="Q418" s="499"/>
    </row>
    <row r="419" spans="1:18" s="59" customFormat="1" ht="15" customHeight="1" x14ac:dyDescent="0.25">
      <c r="A419" s="549"/>
      <c r="B419" s="321"/>
      <c r="C419" s="63" t="s">
        <v>333</v>
      </c>
      <c r="D419" s="64">
        <v>10</v>
      </c>
      <c r="E419" s="471">
        <f t="shared" si="47"/>
        <v>35.541000000000004</v>
      </c>
      <c r="F419" s="65">
        <f t="shared" si="48"/>
        <v>33.925500000000007</v>
      </c>
      <c r="G419" s="65">
        <v>32.31</v>
      </c>
      <c r="H419" s="135"/>
      <c r="I419" s="89">
        <v>76</v>
      </c>
      <c r="J419" s="64">
        <v>185</v>
      </c>
      <c r="K419" s="90">
        <v>50</v>
      </c>
      <c r="L419" s="91">
        <v>2</v>
      </c>
      <c r="M419" s="92" t="s">
        <v>334</v>
      </c>
      <c r="N419" s="93" t="s">
        <v>335</v>
      </c>
      <c r="O419" s="94">
        <v>0.49</v>
      </c>
      <c r="P419" s="457"/>
      <c r="Q419" s="499"/>
      <c r="R419" s="498"/>
    </row>
    <row r="420" spans="1:18" ht="15" customHeight="1" x14ac:dyDescent="0.25">
      <c r="A420" s="549"/>
      <c r="B420" s="321"/>
      <c r="C420" s="100" t="s">
        <v>336</v>
      </c>
      <c r="D420" s="101">
        <v>10</v>
      </c>
      <c r="E420" s="74">
        <f t="shared" si="47"/>
        <v>32.175000000000004</v>
      </c>
      <c r="F420" s="74">
        <f t="shared" si="48"/>
        <v>30.712500000000002</v>
      </c>
      <c r="G420" s="74">
        <v>29.25</v>
      </c>
      <c r="H420" s="135"/>
      <c r="I420" s="95">
        <v>76</v>
      </c>
      <c r="J420" s="73">
        <v>150</v>
      </c>
      <c r="K420" s="96">
        <v>75</v>
      </c>
      <c r="L420" s="97">
        <v>2</v>
      </c>
      <c r="M420" s="98" t="s">
        <v>328</v>
      </c>
      <c r="N420" s="171" t="s">
        <v>329</v>
      </c>
      <c r="O420" s="99">
        <v>0.43</v>
      </c>
      <c r="P420" s="62"/>
      <c r="Q420" s="499"/>
    </row>
    <row r="421" spans="1:18" ht="15" customHeight="1" x14ac:dyDescent="0.25">
      <c r="A421" s="549"/>
      <c r="B421" s="321"/>
      <c r="C421" s="63" t="s">
        <v>337</v>
      </c>
      <c r="D421" s="64">
        <v>10</v>
      </c>
      <c r="E421" s="471">
        <f t="shared" si="47"/>
        <v>35.541000000000004</v>
      </c>
      <c r="F421" s="65">
        <f t="shared" si="48"/>
        <v>33.925500000000007</v>
      </c>
      <c r="G421" s="65">
        <v>32.31</v>
      </c>
      <c r="H421" s="135"/>
      <c r="I421" s="89">
        <v>76</v>
      </c>
      <c r="J421" s="64">
        <v>170</v>
      </c>
      <c r="K421" s="90">
        <v>75</v>
      </c>
      <c r="L421" s="91">
        <v>2</v>
      </c>
      <c r="M421" s="92" t="s">
        <v>334</v>
      </c>
      <c r="N421" s="93" t="s">
        <v>335</v>
      </c>
      <c r="O421" s="94">
        <v>0.49</v>
      </c>
      <c r="Q421" s="499"/>
    </row>
    <row r="422" spans="1:18" ht="15" customHeight="1" x14ac:dyDescent="0.25">
      <c r="A422" s="549"/>
      <c r="B422" s="321"/>
      <c r="C422" s="100" t="s">
        <v>338</v>
      </c>
      <c r="D422" s="101">
        <v>10</v>
      </c>
      <c r="E422" s="74">
        <f t="shared" si="47"/>
        <v>29.887000000000004</v>
      </c>
      <c r="F422" s="74">
        <f t="shared" si="48"/>
        <v>28.528500000000005</v>
      </c>
      <c r="G422" s="74">
        <v>27.17</v>
      </c>
      <c r="H422" s="135"/>
      <c r="I422" s="95">
        <v>76</v>
      </c>
      <c r="J422" s="73">
        <v>150</v>
      </c>
      <c r="K422" s="96">
        <v>80</v>
      </c>
      <c r="L422" s="97">
        <v>2</v>
      </c>
      <c r="M422" s="98" t="s">
        <v>328</v>
      </c>
      <c r="N422" s="171" t="s">
        <v>329</v>
      </c>
      <c r="O422" s="99">
        <v>0.43</v>
      </c>
      <c r="Q422" s="499"/>
    </row>
    <row r="423" spans="1:18" ht="15" customHeight="1" x14ac:dyDescent="0.25">
      <c r="A423" s="549"/>
      <c r="B423" s="321"/>
      <c r="C423" s="63" t="s">
        <v>339</v>
      </c>
      <c r="D423" s="64">
        <v>10</v>
      </c>
      <c r="E423" s="471">
        <f t="shared" si="47"/>
        <v>31.548000000000002</v>
      </c>
      <c r="F423" s="65">
        <f t="shared" si="48"/>
        <v>30.114000000000001</v>
      </c>
      <c r="G423" s="65">
        <v>28.68</v>
      </c>
      <c r="H423" s="135"/>
      <c r="I423" s="89">
        <v>76</v>
      </c>
      <c r="J423" s="64">
        <v>140</v>
      </c>
      <c r="K423" s="90">
        <v>100</v>
      </c>
      <c r="L423" s="91">
        <v>2</v>
      </c>
      <c r="M423" s="92" t="s">
        <v>328</v>
      </c>
      <c r="N423" s="93" t="s">
        <v>340</v>
      </c>
      <c r="O423" s="94">
        <v>0.43</v>
      </c>
      <c r="Q423" s="499"/>
    </row>
    <row r="424" spans="1:18" ht="15" customHeight="1" x14ac:dyDescent="0.25">
      <c r="C424" s="100" t="s">
        <v>341</v>
      </c>
      <c r="D424" s="101">
        <v>10</v>
      </c>
      <c r="E424" s="74">
        <f t="shared" si="47"/>
        <v>35.541000000000004</v>
      </c>
      <c r="F424" s="74">
        <f t="shared" si="48"/>
        <v>33.925500000000007</v>
      </c>
      <c r="G424" s="74">
        <v>32.31</v>
      </c>
      <c r="H424" s="135"/>
      <c r="I424" s="102">
        <v>76</v>
      </c>
      <c r="J424" s="101">
        <v>160</v>
      </c>
      <c r="K424" s="103">
        <v>100</v>
      </c>
      <c r="L424" s="104">
        <v>2</v>
      </c>
      <c r="M424" s="122" t="s">
        <v>334</v>
      </c>
      <c r="N424" s="105" t="s">
        <v>335</v>
      </c>
      <c r="O424" s="106">
        <v>0.49</v>
      </c>
      <c r="Q424" s="499"/>
    </row>
    <row r="425" spans="1:18" x14ac:dyDescent="0.25">
      <c r="C425" s="63" t="s">
        <v>342</v>
      </c>
      <c r="D425" s="64">
        <v>10</v>
      </c>
      <c r="E425" s="471">
        <f t="shared" si="47"/>
        <v>52.624000000000009</v>
      </c>
      <c r="F425" s="65">
        <f t="shared" si="48"/>
        <v>50.232000000000006</v>
      </c>
      <c r="G425" s="65">
        <v>47.84</v>
      </c>
      <c r="H425" s="135"/>
      <c r="I425" s="89">
        <v>76</v>
      </c>
      <c r="J425" s="64">
        <v>150</v>
      </c>
      <c r="K425" s="90">
        <v>150</v>
      </c>
      <c r="L425" s="91">
        <v>2</v>
      </c>
      <c r="M425" s="92" t="s">
        <v>334</v>
      </c>
      <c r="N425" s="93" t="s">
        <v>335</v>
      </c>
      <c r="O425" s="94">
        <v>0.54</v>
      </c>
      <c r="Q425" s="499"/>
    </row>
    <row r="426" spans="1:18" ht="9.75" customHeight="1" x14ac:dyDescent="0.25">
      <c r="Q426" s="499"/>
    </row>
    <row r="427" spans="1:18" ht="19.5" customHeight="1" x14ac:dyDescent="0.3">
      <c r="A427" s="57" t="s">
        <v>343</v>
      </c>
      <c r="Q427" s="499"/>
    </row>
    <row r="428" spans="1:18" ht="21.75" customHeight="1" x14ac:dyDescent="0.25">
      <c r="A428" s="543"/>
      <c r="C428" s="546" t="s">
        <v>36</v>
      </c>
      <c r="D428" s="544" t="s">
        <v>37</v>
      </c>
      <c r="E428" s="58" t="s">
        <v>787</v>
      </c>
      <c r="F428" s="58" t="s">
        <v>788</v>
      </c>
      <c r="G428" s="58" t="s">
        <v>789</v>
      </c>
      <c r="H428" s="321"/>
      <c r="I428" s="547" t="s">
        <v>38</v>
      </c>
      <c r="J428" s="547" t="s">
        <v>39</v>
      </c>
      <c r="K428" s="555" t="s">
        <v>40</v>
      </c>
      <c r="L428" s="557" t="s">
        <v>41</v>
      </c>
      <c r="M428" s="547" t="s">
        <v>42</v>
      </c>
      <c r="N428" s="547" t="s">
        <v>43</v>
      </c>
      <c r="O428" s="559" t="s">
        <v>44</v>
      </c>
      <c r="Q428" s="499"/>
    </row>
    <row r="429" spans="1:18" ht="17.25" customHeight="1" x14ac:dyDescent="0.25">
      <c r="A429" s="543"/>
      <c r="C429" s="546"/>
      <c r="D429" s="545"/>
      <c r="E429" s="60" t="s">
        <v>45</v>
      </c>
      <c r="F429" s="60" t="s">
        <v>45</v>
      </c>
      <c r="G429" s="60" t="s">
        <v>45</v>
      </c>
      <c r="H429" s="61"/>
      <c r="I429" s="548"/>
      <c r="J429" s="548"/>
      <c r="K429" s="556"/>
      <c r="L429" s="558"/>
      <c r="M429" s="548"/>
      <c r="N429" s="548"/>
      <c r="O429" s="560"/>
      <c r="Q429" s="499"/>
    </row>
    <row r="430" spans="1:18" ht="15" customHeight="1" x14ac:dyDescent="0.25">
      <c r="A430" s="543"/>
      <c r="C430" s="100" t="s">
        <v>344</v>
      </c>
      <c r="D430" s="101">
        <v>10</v>
      </c>
      <c r="E430" s="74">
        <f t="shared" ref="E430:E437" si="49">G430*1.1</f>
        <v>27.973000000000003</v>
      </c>
      <c r="F430" s="74">
        <f>G430*1.05</f>
        <v>26.701499999999999</v>
      </c>
      <c r="G430" s="74">
        <v>25.43</v>
      </c>
      <c r="H430" s="135"/>
      <c r="I430" s="95">
        <v>76</v>
      </c>
      <c r="J430" s="73">
        <v>140</v>
      </c>
      <c r="K430" s="96">
        <v>50</v>
      </c>
      <c r="L430" s="97">
        <v>2</v>
      </c>
      <c r="M430" s="98" t="s">
        <v>325</v>
      </c>
      <c r="N430" s="171" t="s">
        <v>326</v>
      </c>
      <c r="O430" s="99">
        <v>0.38</v>
      </c>
      <c r="Q430" s="499"/>
    </row>
    <row r="431" spans="1:18" ht="15" customHeight="1" x14ac:dyDescent="0.3">
      <c r="A431" s="543"/>
      <c r="B431" s="57"/>
      <c r="C431" s="63" t="s">
        <v>345</v>
      </c>
      <c r="D431" s="64">
        <v>10</v>
      </c>
      <c r="E431" s="471">
        <f t="shared" si="49"/>
        <v>32.175000000000004</v>
      </c>
      <c r="F431" s="65">
        <f t="shared" ref="F431:F437" si="50">G431*1.05</f>
        <v>30.712500000000002</v>
      </c>
      <c r="G431" s="65">
        <v>29.25</v>
      </c>
      <c r="H431" s="135"/>
      <c r="I431" s="89">
        <v>76</v>
      </c>
      <c r="J431" s="64">
        <v>165</v>
      </c>
      <c r="K431" s="90">
        <v>50</v>
      </c>
      <c r="L431" s="91">
        <v>2</v>
      </c>
      <c r="M431" s="92" t="s">
        <v>328</v>
      </c>
      <c r="N431" s="92" t="s">
        <v>329</v>
      </c>
      <c r="O431" s="94">
        <v>0.43</v>
      </c>
      <c r="Q431" s="499"/>
    </row>
    <row r="432" spans="1:18" ht="15" customHeight="1" x14ac:dyDescent="0.25">
      <c r="A432" s="543"/>
      <c r="B432" s="321"/>
      <c r="C432" s="100" t="s">
        <v>346</v>
      </c>
      <c r="D432" s="101">
        <v>10</v>
      </c>
      <c r="E432" s="74">
        <f t="shared" si="49"/>
        <v>32.175000000000004</v>
      </c>
      <c r="F432" s="74">
        <f t="shared" si="50"/>
        <v>30.712500000000002</v>
      </c>
      <c r="G432" s="74">
        <v>29.25</v>
      </c>
      <c r="H432" s="135"/>
      <c r="I432" s="102">
        <v>76</v>
      </c>
      <c r="J432" s="101">
        <v>150</v>
      </c>
      <c r="K432" s="103">
        <v>75</v>
      </c>
      <c r="L432" s="104">
        <v>2</v>
      </c>
      <c r="M432" s="122" t="s">
        <v>328</v>
      </c>
      <c r="N432" s="122" t="s">
        <v>329</v>
      </c>
      <c r="O432" s="106">
        <v>0.43</v>
      </c>
      <c r="Q432" s="499"/>
    </row>
    <row r="433" spans="1:17" ht="15" customHeight="1" x14ac:dyDescent="0.25">
      <c r="A433" s="543"/>
      <c r="B433" s="321"/>
      <c r="C433" s="63" t="s">
        <v>347</v>
      </c>
      <c r="D433" s="64">
        <v>10</v>
      </c>
      <c r="E433" s="471">
        <f t="shared" si="49"/>
        <v>35.541000000000004</v>
      </c>
      <c r="F433" s="65">
        <f t="shared" si="50"/>
        <v>33.925500000000007</v>
      </c>
      <c r="G433" s="65">
        <v>32.31</v>
      </c>
      <c r="H433" s="135"/>
      <c r="I433" s="89">
        <v>76</v>
      </c>
      <c r="J433" s="64">
        <v>170</v>
      </c>
      <c r="K433" s="90">
        <v>75</v>
      </c>
      <c r="L433" s="91">
        <v>2</v>
      </c>
      <c r="M433" s="92" t="s">
        <v>334</v>
      </c>
      <c r="N433" s="92" t="s">
        <v>335</v>
      </c>
      <c r="O433" s="94">
        <v>0.49</v>
      </c>
      <c r="Q433" s="499"/>
    </row>
    <row r="434" spans="1:17" ht="15" customHeight="1" x14ac:dyDescent="0.25">
      <c r="A434" s="543"/>
      <c r="B434" s="321"/>
      <c r="C434" s="100" t="s">
        <v>348</v>
      </c>
      <c r="D434" s="101">
        <v>10</v>
      </c>
      <c r="E434" s="74">
        <f t="shared" si="49"/>
        <v>32.175000000000004</v>
      </c>
      <c r="F434" s="74">
        <f t="shared" si="50"/>
        <v>30.712500000000002</v>
      </c>
      <c r="G434" s="74">
        <v>29.25</v>
      </c>
      <c r="H434" s="135"/>
      <c r="I434" s="95">
        <v>76</v>
      </c>
      <c r="J434" s="73">
        <v>140</v>
      </c>
      <c r="K434" s="96">
        <v>100</v>
      </c>
      <c r="L434" s="97">
        <v>2</v>
      </c>
      <c r="M434" s="98" t="s">
        <v>328</v>
      </c>
      <c r="N434" s="98" t="s">
        <v>329</v>
      </c>
      <c r="O434" s="99">
        <v>0.43</v>
      </c>
      <c r="Q434" s="499"/>
    </row>
    <row r="435" spans="1:17" ht="15" customHeight="1" x14ac:dyDescent="0.25">
      <c r="A435" s="543"/>
      <c r="B435" s="321"/>
      <c r="C435" s="63" t="s">
        <v>349</v>
      </c>
      <c r="D435" s="64">
        <v>10</v>
      </c>
      <c r="E435" s="471">
        <f t="shared" si="49"/>
        <v>35.541000000000004</v>
      </c>
      <c r="F435" s="65">
        <f t="shared" si="50"/>
        <v>33.925500000000007</v>
      </c>
      <c r="G435" s="65">
        <v>32.31</v>
      </c>
      <c r="H435" s="135"/>
      <c r="I435" s="89">
        <v>76</v>
      </c>
      <c r="J435" s="64">
        <v>160</v>
      </c>
      <c r="K435" s="90">
        <v>100</v>
      </c>
      <c r="L435" s="91">
        <v>2</v>
      </c>
      <c r="M435" s="92" t="s">
        <v>334</v>
      </c>
      <c r="N435" s="92" t="s">
        <v>335</v>
      </c>
      <c r="O435" s="94">
        <v>0.49</v>
      </c>
      <c r="Q435" s="499"/>
    </row>
    <row r="436" spans="1:17" ht="15" customHeight="1" x14ac:dyDescent="0.25">
      <c r="A436" s="543"/>
      <c r="B436" s="321"/>
      <c r="C436" s="72" t="s">
        <v>350</v>
      </c>
      <c r="D436" s="73">
        <v>10</v>
      </c>
      <c r="E436" s="74">
        <f t="shared" si="49"/>
        <v>38.698</v>
      </c>
      <c r="F436" s="75">
        <f t="shared" si="50"/>
        <v>36.939</v>
      </c>
      <c r="G436" s="75">
        <v>35.18</v>
      </c>
      <c r="H436" s="135"/>
      <c r="I436" s="95">
        <v>76</v>
      </c>
      <c r="J436" s="73">
        <v>150</v>
      </c>
      <c r="K436" s="96">
        <v>120</v>
      </c>
      <c r="L436" s="97">
        <v>2</v>
      </c>
      <c r="M436" s="98" t="s">
        <v>334</v>
      </c>
      <c r="N436" s="98" t="s">
        <v>335</v>
      </c>
      <c r="O436" s="99">
        <v>0.49</v>
      </c>
      <c r="Q436" s="499"/>
    </row>
    <row r="437" spans="1:17" ht="15" customHeight="1" x14ac:dyDescent="0.25">
      <c r="A437" s="543"/>
      <c r="B437" s="321"/>
      <c r="C437" s="63" t="s">
        <v>351</v>
      </c>
      <c r="D437" s="64">
        <v>10</v>
      </c>
      <c r="E437" s="471">
        <f t="shared" si="49"/>
        <v>48.004000000000005</v>
      </c>
      <c r="F437" s="65">
        <f t="shared" si="50"/>
        <v>45.822000000000003</v>
      </c>
      <c r="G437" s="65">
        <v>43.64</v>
      </c>
      <c r="H437" s="135"/>
      <c r="I437" s="89">
        <v>76</v>
      </c>
      <c r="J437" s="64">
        <v>150</v>
      </c>
      <c r="K437" s="90">
        <v>150</v>
      </c>
      <c r="L437" s="91">
        <v>2</v>
      </c>
      <c r="M437" s="92" t="s">
        <v>334</v>
      </c>
      <c r="N437" s="92" t="s">
        <v>335</v>
      </c>
      <c r="O437" s="94">
        <v>0.54</v>
      </c>
      <c r="Q437" s="499"/>
    </row>
    <row r="438" spans="1:17" ht="10.5" customHeight="1" x14ac:dyDescent="0.25">
      <c r="A438" s="454"/>
      <c r="B438" s="456"/>
      <c r="C438" s="467"/>
      <c r="D438" s="309"/>
      <c r="E438" s="462"/>
      <c r="F438" s="462"/>
      <c r="G438" s="462"/>
      <c r="H438" s="135"/>
      <c r="I438" s="468"/>
      <c r="J438" s="309"/>
      <c r="K438" s="469"/>
      <c r="L438" s="470"/>
      <c r="M438" s="463"/>
      <c r="N438" s="463"/>
      <c r="O438" s="464"/>
      <c r="Q438" s="499"/>
    </row>
    <row r="439" spans="1:17" ht="17.25" customHeight="1" x14ac:dyDescent="0.3">
      <c r="A439" s="57" t="s">
        <v>352</v>
      </c>
      <c r="P439" s="62"/>
      <c r="Q439" s="499"/>
    </row>
    <row r="440" spans="1:17" ht="24" customHeight="1" x14ac:dyDescent="0.25">
      <c r="A440" s="543"/>
      <c r="C440" s="546" t="s">
        <v>36</v>
      </c>
      <c r="D440" s="544" t="s">
        <v>37</v>
      </c>
      <c r="E440" s="58" t="s">
        <v>787</v>
      </c>
      <c r="F440" s="58" t="s">
        <v>788</v>
      </c>
      <c r="G440" s="58" t="s">
        <v>789</v>
      </c>
      <c r="H440" s="321"/>
      <c r="I440" s="547" t="s">
        <v>38</v>
      </c>
      <c r="J440" s="547" t="s">
        <v>39</v>
      </c>
      <c r="K440" s="555" t="s">
        <v>40</v>
      </c>
      <c r="L440" s="557" t="s">
        <v>41</v>
      </c>
      <c r="M440" s="547" t="s">
        <v>42</v>
      </c>
      <c r="N440" s="547" t="s">
        <v>43</v>
      </c>
      <c r="O440" s="559" t="s">
        <v>44</v>
      </c>
      <c r="Q440" s="499"/>
    </row>
    <row r="441" spans="1:17" ht="13.5" customHeight="1" x14ac:dyDescent="0.25">
      <c r="A441" s="543"/>
      <c r="C441" s="546"/>
      <c r="D441" s="545"/>
      <c r="E441" s="60" t="s">
        <v>45</v>
      </c>
      <c r="F441" s="60" t="s">
        <v>45</v>
      </c>
      <c r="G441" s="60" t="s">
        <v>45</v>
      </c>
      <c r="H441" s="61"/>
      <c r="I441" s="548"/>
      <c r="J441" s="548"/>
      <c r="K441" s="556"/>
      <c r="L441" s="558"/>
      <c r="M441" s="548"/>
      <c r="N441" s="548"/>
      <c r="O441" s="560"/>
      <c r="Q441" s="499"/>
    </row>
    <row r="442" spans="1:17" x14ac:dyDescent="0.25">
      <c r="A442" s="543"/>
      <c r="C442" s="340" t="s">
        <v>353</v>
      </c>
      <c r="D442" s="120">
        <v>50</v>
      </c>
      <c r="E442" s="74">
        <f t="shared" ref="E442:E443" si="51">G442*1.1</f>
        <v>14.157</v>
      </c>
      <c r="F442" s="300">
        <f>G442*1.05</f>
        <v>13.513500000000001</v>
      </c>
      <c r="G442" s="300">
        <v>12.87</v>
      </c>
      <c r="H442" s="61"/>
      <c r="I442" s="76">
        <v>76</v>
      </c>
      <c r="J442" s="76">
        <v>140</v>
      </c>
      <c r="K442" s="77">
        <v>25</v>
      </c>
      <c r="L442" s="78">
        <v>2</v>
      </c>
      <c r="M442" s="79" t="s">
        <v>354</v>
      </c>
      <c r="N442" s="80" t="s">
        <v>53</v>
      </c>
      <c r="O442" s="81">
        <v>0.19</v>
      </c>
      <c r="Q442" s="499"/>
    </row>
    <row r="443" spans="1:17" ht="18.75" x14ac:dyDescent="0.3">
      <c r="A443" s="543"/>
      <c r="B443" s="57"/>
      <c r="C443" s="341" t="s">
        <v>355</v>
      </c>
      <c r="D443" s="117">
        <v>50</v>
      </c>
      <c r="E443" s="471">
        <f t="shared" si="51"/>
        <v>14.157</v>
      </c>
      <c r="F443" s="299">
        <f>G443*1.05</f>
        <v>13.513500000000001</v>
      </c>
      <c r="G443" s="299">
        <v>12.87</v>
      </c>
      <c r="H443" s="61"/>
      <c r="I443" s="66">
        <v>76</v>
      </c>
      <c r="J443" s="66">
        <v>140</v>
      </c>
      <c r="K443" s="67">
        <v>25</v>
      </c>
      <c r="L443" s="68">
        <v>2</v>
      </c>
      <c r="M443" s="69" t="s">
        <v>354</v>
      </c>
      <c r="N443" s="70" t="s">
        <v>53</v>
      </c>
      <c r="O443" s="71">
        <v>0.19</v>
      </c>
      <c r="Q443" s="499"/>
    </row>
    <row r="444" spans="1:17" ht="10.5" customHeight="1" x14ac:dyDescent="0.3">
      <c r="A444" s="543"/>
      <c r="B444" s="57"/>
      <c r="C444" s="160"/>
      <c r="D444" s="161"/>
      <c r="E444" s="200"/>
      <c r="F444" s="200"/>
      <c r="G444" s="200"/>
      <c r="H444" s="135"/>
      <c r="I444" s="164"/>
      <c r="J444" s="164"/>
      <c r="K444" s="165"/>
      <c r="L444" s="166"/>
      <c r="M444" s="252"/>
      <c r="N444" s="253"/>
      <c r="O444" s="254"/>
      <c r="Q444" s="499"/>
    </row>
    <row r="445" spans="1:17" ht="58.5" customHeight="1" x14ac:dyDescent="0.3">
      <c r="A445" s="543"/>
      <c r="B445" s="57"/>
      <c r="C445" s="160"/>
      <c r="D445" s="161"/>
      <c r="E445" s="200"/>
      <c r="F445" s="200"/>
      <c r="G445" s="200"/>
      <c r="H445" s="135"/>
      <c r="I445" s="164"/>
      <c r="J445" s="164"/>
      <c r="K445" s="165"/>
      <c r="L445" s="166"/>
      <c r="M445" s="252"/>
      <c r="N445" s="253"/>
      <c r="O445" s="254"/>
      <c r="Q445" s="499"/>
    </row>
    <row r="446" spans="1:17" ht="33.75" customHeight="1" x14ac:dyDescent="0.3">
      <c r="A446" s="478"/>
      <c r="B446" s="57"/>
      <c r="C446" s="160"/>
      <c r="D446" s="161"/>
      <c r="E446" s="200"/>
      <c r="F446" s="200"/>
      <c r="G446" s="200"/>
      <c r="H446" s="135"/>
      <c r="I446" s="164"/>
      <c r="J446" s="164"/>
      <c r="K446" s="165"/>
      <c r="L446" s="166"/>
      <c r="M446" s="252"/>
      <c r="N446" s="253"/>
      <c r="O446" s="254"/>
      <c r="P446" s="481"/>
      <c r="Q446" s="499"/>
    </row>
    <row r="447" spans="1:17" ht="21" customHeight="1" x14ac:dyDescent="0.3">
      <c r="A447" s="57" t="s">
        <v>356</v>
      </c>
      <c r="B447" s="321"/>
      <c r="Q447" s="499"/>
    </row>
    <row r="448" spans="1:17" ht="22.5" customHeight="1" x14ac:dyDescent="0.25">
      <c r="A448" s="542"/>
      <c r="B448" s="321"/>
      <c r="C448" s="546" t="s">
        <v>36</v>
      </c>
      <c r="D448" s="544" t="s">
        <v>37</v>
      </c>
      <c r="E448" s="58" t="s">
        <v>787</v>
      </c>
      <c r="F448" s="58" t="s">
        <v>788</v>
      </c>
      <c r="G448" s="58" t="s">
        <v>789</v>
      </c>
      <c r="H448" s="321"/>
      <c r="I448" s="547" t="s">
        <v>38</v>
      </c>
      <c r="J448" s="547" t="s">
        <v>39</v>
      </c>
      <c r="K448" s="555" t="s">
        <v>40</v>
      </c>
      <c r="L448" s="557" t="s">
        <v>41</v>
      </c>
      <c r="M448" s="547" t="s">
        <v>42</v>
      </c>
      <c r="N448" s="547" t="s">
        <v>43</v>
      </c>
      <c r="O448" s="559" t="s">
        <v>44</v>
      </c>
      <c r="Q448" s="499"/>
    </row>
    <row r="449" spans="1:18" ht="15" customHeight="1" x14ac:dyDescent="0.25">
      <c r="A449" s="542"/>
      <c r="B449" s="321"/>
      <c r="C449" s="546"/>
      <c r="D449" s="545"/>
      <c r="E449" s="60" t="s">
        <v>45</v>
      </c>
      <c r="F449" s="60" t="s">
        <v>45</v>
      </c>
      <c r="G449" s="60" t="s">
        <v>45</v>
      </c>
      <c r="H449" s="61"/>
      <c r="I449" s="548"/>
      <c r="J449" s="548"/>
      <c r="K449" s="556"/>
      <c r="L449" s="558"/>
      <c r="M449" s="548"/>
      <c r="N449" s="548"/>
      <c r="O449" s="560"/>
      <c r="Q449" s="499"/>
    </row>
    <row r="450" spans="1:18" x14ac:dyDescent="0.25">
      <c r="A450" s="542"/>
      <c r="C450" s="340" t="s">
        <v>357</v>
      </c>
      <c r="D450" s="120">
        <v>50</v>
      </c>
      <c r="E450" s="74">
        <f t="shared" ref="E450:E455" si="52">G450*1.1</f>
        <v>7.3810000000000002</v>
      </c>
      <c r="F450" s="300">
        <f t="shared" ref="F450:F455" si="53">G450*1.05</f>
        <v>7.0455000000000005</v>
      </c>
      <c r="G450" s="300">
        <v>6.71</v>
      </c>
      <c r="H450" s="135"/>
      <c r="I450" s="76">
        <v>40</v>
      </c>
      <c r="J450" s="76">
        <v>170</v>
      </c>
      <c r="K450" s="77">
        <v>40</v>
      </c>
      <c r="L450" s="78">
        <v>2</v>
      </c>
      <c r="M450" s="79">
        <v>4.7</v>
      </c>
      <c r="N450" s="80">
        <v>24</v>
      </c>
      <c r="O450" s="81">
        <v>0.12</v>
      </c>
      <c r="Q450" s="499"/>
    </row>
    <row r="451" spans="1:18" ht="15" customHeight="1" x14ac:dyDescent="0.3">
      <c r="A451" s="542"/>
      <c r="B451" s="57"/>
      <c r="C451" s="341" t="s">
        <v>358</v>
      </c>
      <c r="D451" s="117">
        <v>50</v>
      </c>
      <c r="E451" s="471">
        <f t="shared" si="52"/>
        <v>7.3810000000000002</v>
      </c>
      <c r="F451" s="299">
        <f t="shared" si="53"/>
        <v>7.0455000000000005</v>
      </c>
      <c r="G451" s="299">
        <v>6.71</v>
      </c>
      <c r="H451" s="135"/>
      <c r="I451" s="66">
        <v>40</v>
      </c>
      <c r="J451" s="66">
        <v>170</v>
      </c>
      <c r="K451" s="67">
        <v>40</v>
      </c>
      <c r="L451" s="68">
        <v>2</v>
      </c>
      <c r="M451" s="69">
        <v>4.7</v>
      </c>
      <c r="N451" s="70">
        <v>24</v>
      </c>
      <c r="O451" s="71">
        <v>0.12</v>
      </c>
      <c r="Q451" s="499"/>
    </row>
    <row r="452" spans="1:18" x14ac:dyDescent="0.25">
      <c r="A452" s="542"/>
      <c r="B452" s="321"/>
      <c r="C452" s="340" t="s">
        <v>359</v>
      </c>
      <c r="D452" s="120">
        <v>50</v>
      </c>
      <c r="E452" s="74">
        <f t="shared" si="52"/>
        <v>8.25</v>
      </c>
      <c r="F452" s="300">
        <f t="shared" si="53"/>
        <v>7.875</v>
      </c>
      <c r="G452" s="300">
        <v>7.5</v>
      </c>
      <c r="H452" s="135"/>
      <c r="I452" s="76">
        <v>40</v>
      </c>
      <c r="J452" s="76">
        <v>190</v>
      </c>
      <c r="K452" s="77">
        <v>40</v>
      </c>
      <c r="L452" s="78">
        <v>2</v>
      </c>
      <c r="M452" s="79">
        <v>4.7</v>
      </c>
      <c r="N452" s="80">
        <v>28</v>
      </c>
      <c r="O452" s="81">
        <v>0.13800000000000001</v>
      </c>
      <c r="Q452" s="499"/>
    </row>
    <row r="453" spans="1:18" ht="15" customHeight="1" x14ac:dyDescent="0.25">
      <c r="A453" s="542"/>
      <c r="B453" s="321"/>
      <c r="C453" s="341" t="s">
        <v>360</v>
      </c>
      <c r="D453" s="117">
        <v>50</v>
      </c>
      <c r="E453" s="471">
        <f t="shared" si="52"/>
        <v>8.25</v>
      </c>
      <c r="F453" s="299">
        <f t="shared" si="53"/>
        <v>7.875</v>
      </c>
      <c r="G453" s="299">
        <v>7.5</v>
      </c>
      <c r="H453" s="135"/>
      <c r="I453" s="66">
        <v>40</v>
      </c>
      <c r="J453" s="66">
        <v>190</v>
      </c>
      <c r="K453" s="67">
        <v>40</v>
      </c>
      <c r="L453" s="68">
        <v>2</v>
      </c>
      <c r="M453" s="69">
        <v>4.7</v>
      </c>
      <c r="N453" s="70">
        <v>28</v>
      </c>
      <c r="O453" s="71">
        <v>0.13800000000000001</v>
      </c>
      <c r="Q453" s="499"/>
    </row>
    <row r="454" spans="1:18" x14ac:dyDescent="0.25">
      <c r="A454" s="170"/>
      <c r="B454" s="321"/>
      <c r="C454" s="340" t="s">
        <v>361</v>
      </c>
      <c r="D454" s="120">
        <v>50</v>
      </c>
      <c r="E454" s="74">
        <f t="shared" si="52"/>
        <v>9.1080000000000005</v>
      </c>
      <c r="F454" s="300">
        <f t="shared" si="53"/>
        <v>8.6939999999999991</v>
      </c>
      <c r="G454" s="300">
        <v>8.2799999999999994</v>
      </c>
      <c r="H454" s="135"/>
      <c r="I454" s="76">
        <v>40</v>
      </c>
      <c r="J454" s="76">
        <v>210</v>
      </c>
      <c r="K454" s="77">
        <v>40</v>
      </c>
      <c r="L454" s="78">
        <v>2</v>
      </c>
      <c r="M454" s="79">
        <v>4.7</v>
      </c>
      <c r="N454" s="80">
        <v>32</v>
      </c>
      <c r="O454" s="81">
        <v>0.16</v>
      </c>
      <c r="Q454" s="499"/>
    </row>
    <row r="455" spans="1:18" x14ac:dyDescent="0.25">
      <c r="A455" s="170"/>
      <c r="B455" s="321"/>
      <c r="C455" s="341" t="s">
        <v>362</v>
      </c>
      <c r="D455" s="117">
        <v>50</v>
      </c>
      <c r="E455" s="471">
        <f t="shared" si="52"/>
        <v>9.1080000000000005</v>
      </c>
      <c r="F455" s="299">
        <f t="shared" si="53"/>
        <v>8.6939999999999991</v>
      </c>
      <c r="G455" s="299">
        <v>8.2799999999999994</v>
      </c>
      <c r="H455" s="135"/>
      <c r="I455" s="66">
        <v>40</v>
      </c>
      <c r="J455" s="66">
        <v>210</v>
      </c>
      <c r="K455" s="67">
        <v>40</v>
      </c>
      <c r="L455" s="68">
        <v>2</v>
      </c>
      <c r="M455" s="69">
        <v>4.7</v>
      </c>
      <c r="N455" s="70">
        <v>32</v>
      </c>
      <c r="O455" s="71">
        <v>0.16</v>
      </c>
      <c r="Q455" s="499"/>
    </row>
    <row r="456" spans="1:18" ht="9.75" customHeight="1" x14ac:dyDescent="0.25">
      <c r="A456" s="170"/>
      <c r="B456" s="480"/>
      <c r="C456" s="160"/>
      <c r="D456" s="161"/>
      <c r="E456" s="462"/>
      <c r="F456" s="200"/>
      <c r="G456" s="200"/>
      <c r="H456" s="135"/>
      <c r="I456" s="164"/>
      <c r="J456" s="164"/>
      <c r="K456" s="165"/>
      <c r="L456" s="166"/>
      <c r="M456" s="252"/>
      <c r="N456" s="253"/>
      <c r="O456" s="254"/>
      <c r="P456" s="481"/>
      <c r="Q456" s="499"/>
    </row>
    <row r="457" spans="1:18" ht="21" customHeight="1" x14ac:dyDescent="0.3">
      <c r="A457" s="57" t="s">
        <v>363</v>
      </c>
      <c r="B457" s="321"/>
      <c r="C457" s="449"/>
      <c r="D457" s="303"/>
      <c r="E457" s="303"/>
      <c r="F457" s="303"/>
      <c r="G457" s="450"/>
      <c r="H457" s="52"/>
      <c r="I457" s="57"/>
      <c r="J457" s="321"/>
      <c r="K457" s="52"/>
      <c r="L457" s="57"/>
      <c r="M457" s="321"/>
      <c r="N457" s="52"/>
      <c r="O457" s="57"/>
      <c r="Q457" s="499"/>
    </row>
    <row r="458" spans="1:18" ht="25.5" customHeight="1" x14ac:dyDescent="0.25">
      <c r="A458" s="543"/>
      <c r="C458" s="546" t="s">
        <v>36</v>
      </c>
      <c r="D458" s="544" t="s">
        <v>37</v>
      </c>
      <c r="E458" s="58" t="s">
        <v>787</v>
      </c>
      <c r="F458" s="58" t="s">
        <v>788</v>
      </c>
      <c r="G458" s="58" t="s">
        <v>789</v>
      </c>
      <c r="H458" s="321"/>
      <c r="I458" s="547" t="s">
        <v>38</v>
      </c>
      <c r="J458" s="547" t="s">
        <v>39</v>
      </c>
      <c r="K458" s="555" t="s">
        <v>40</v>
      </c>
      <c r="L458" s="557" t="s">
        <v>41</v>
      </c>
      <c r="M458" s="547" t="s">
        <v>42</v>
      </c>
      <c r="N458" s="547" t="s">
        <v>43</v>
      </c>
      <c r="O458" s="559" t="s">
        <v>44</v>
      </c>
      <c r="Q458" s="499"/>
    </row>
    <row r="459" spans="1:18" ht="15" customHeight="1" x14ac:dyDescent="0.25">
      <c r="A459" s="543"/>
      <c r="C459" s="546"/>
      <c r="D459" s="545"/>
      <c r="E459" s="60" t="s">
        <v>45</v>
      </c>
      <c r="F459" s="60" t="s">
        <v>45</v>
      </c>
      <c r="G459" s="60" t="s">
        <v>45</v>
      </c>
      <c r="H459" s="61"/>
      <c r="I459" s="548"/>
      <c r="J459" s="548"/>
      <c r="K459" s="556"/>
      <c r="L459" s="558"/>
      <c r="M459" s="548"/>
      <c r="N459" s="548"/>
      <c r="O459" s="560"/>
      <c r="Q459" s="499"/>
    </row>
    <row r="460" spans="1:18" s="59" customFormat="1" ht="15" customHeight="1" x14ac:dyDescent="0.25">
      <c r="A460" s="543"/>
      <c r="B460"/>
      <c r="C460" s="118" t="s">
        <v>364</v>
      </c>
      <c r="D460" s="119">
        <v>10</v>
      </c>
      <c r="E460" s="74">
        <f t="shared" ref="E460:E464" si="54">G460*1.1</f>
        <v>23.518000000000001</v>
      </c>
      <c r="F460" s="298">
        <f>G460*1.05</f>
        <v>22.449000000000002</v>
      </c>
      <c r="G460" s="298">
        <v>21.38</v>
      </c>
      <c r="H460" s="135"/>
      <c r="I460" s="76">
        <v>200</v>
      </c>
      <c r="J460" s="76">
        <v>90</v>
      </c>
      <c r="K460" s="77">
        <v>20</v>
      </c>
      <c r="L460" s="78">
        <v>2</v>
      </c>
      <c r="M460" s="79">
        <v>4.9000000000000004</v>
      </c>
      <c r="N460" s="80" t="s">
        <v>155</v>
      </c>
      <c r="O460" s="81">
        <v>0.35</v>
      </c>
      <c r="P460" s="457"/>
      <c r="Q460" s="499"/>
      <c r="R460" s="499"/>
    </row>
    <row r="461" spans="1:18" ht="15" customHeight="1" x14ac:dyDescent="0.3">
      <c r="A461" s="543"/>
      <c r="B461" s="57"/>
      <c r="C461" s="341" t="s">
        <v>365</v>
      </c>
      <c r="D461" s="117">
        <v>10</v>
      </c>
      <c r="E461" s="471">
        <f t="shared" si="54"/>
        <v>34.221000000000004</v>
      </c>
      <c r="F461" s="299">
        <f>G461*1.05</f>
        <v>32.665500000000002</v>
      </c>
      <c r="G461" s="299">
        <v>31.11</v>
      </c>
      <c r="H461" s="135"/>
      <c r="I461" s="66">
        <v>200</v>
      </c>
      <c r="J461" s="66">
        <v>140</v>
      </c>
      <c r="K461" s="67">
        <v>20</v>
      </c>
      <c r="L461" s="68">
        <v>2</v>
      </c>
      <c r="M461" s="69">
        <v>4.9000000000000004</v>
      </c>
      <c r="N461" s="70" t="s">
        <v>155</v>
      </c>
      <c r="O461" s="71">
        <v>0.5</v>
      </c>
      <c r="P461" s="62"/>
      <c r="Q461" s="499"/>
    </row>
    <row r="462" spans="1:18" ht="15" customHeight="1" x14ac:dyDescent="0.25">
      <c r="A462" s="543"/>
      <c r="B462" s="321"/>
      <c r="C462" s="340" t="s">
        <v>366</v>
      </c>
      <c r="D462" s="120">
        <v>10</v>
      </c>
      <c r="E462" s="74">
        <f t="shared" si="54"/>
        <v>42.768000000000008</v>
      </c>
      <c r="F462" s="300">
        <f>G462*1.05</f>
        <v>40.824000000000005</v>
      </c>
      <c r="G462" s="300">
        <v>38.880000000000003</v>
      </c>
      <c r="H462" s="135"/>
      <c r="I462" s="76">
        <v>200</v>
      </c>
      <c r="J462" s="76">
        <v>180</v>
      </c>
      <c r="K462" s="77">
        <v>20</v>
      </c>
      <c r="L462" s="78">
        <v>2</v>
      </c>
      <c r="M462" s="79">
        <v>4.9000000000000004</v>
      </c>
      <c r="N462" s="80" t="s">
        <v>155</v>
      </c>
      <c r="O462" s="81">
        <v>0.63</v>
      </c>
      <c r="Q462" s="499"/>
    </row>
    <row r="463" spans="1:18" ht="15" customHeight="1" x14ac:dyDescent="0.25">
      <c r="A463" s="543"/>
      <c r="B463" s="321"/>
      <c r="C463" s="341" t="s">
        <v>367</v>
      </c>
      <c r="D463" s="117">
        <v>10</v>
      </c>
      <c r="E463" s="471">
        <f t="shared" si="54"/>
        <v>47.047000000000004</v>
      </c>
      <c r="F463" s="299">
        <f>G463*1.05</f>
        <v>44.908500000000004</v>
      </c>
      <c r="G463" s="299">
        <v>42.77</v>
      </c>
      <c r="H463" s="135"/>
      <c r="I463" s="66">
        <v>200</v>
      </c>
      <c r="J463" s="66">
        <v>200</v>
      </c>
      <c r="K463" s="67">
        <v>20</v>
      </c>
      <c r="L463" s="68">
        <v>2</v>
      </c>
      <c r="M463" s="69">
        <v>4.9000000000000004</v>
      </c>
      <c r="N463" s="70" t="s">
        <v>155</v>
      </c>
      <c r="O463" s="71">
        <v>0.69</v>
      </c>
      <c r="Q463" s="499"/>
    </row>
    <row r="464" spans="1:18" ht="15" customHeight="1" x14ac:dyDescent="0.25">
      <c r="A464" s="543"/>
      <c r="B464" s="321"/>
      <c r="C464" s="118" t="s">
        <v>368</v>
      </c>
      <c r="D464" s="119">
        <v>10</v>
      </c>
      <c r="E464" s="74">
        <f t="shared" si="54"/>
        <v>55.06600000000001</v>
      </c>
      <c r="F464" s="298">
        <f>G464*1.05</f>
        <v>52.563000000000002</v>
      </c>
      <c r="G464" s="298">
        <v>50.06</v>
      </c>
      <c r="H464" s="135"/>
      <c r="I464" s="76">
        <v>200</v>
      </c>
      <c r="J464" s="76">
        <v>240</v>
      </c>
      <c r="K464" s="77">
        <v>20</v>
      </c>
      <c r="L464" s="78">
        <v>2</v>
      </c>
      <c r="M464" s="79">
        <v>4.9000000000000004</v>
      </c>
      <c r="N464" s="80" t="s">
        <v>155</v>
      </c>
      <c r="O464" s="81">
        <v>0.82</v>
      </c>
      <c r="Q464" s="499"/>
    </row>
    <row r="465" spans="1:18" ht="7.5" customHeight="1" x14ac:dyDescent="0.25">
      <c r="A465" s="543"/>
      <c r="B465" s="321"/>
      <c r="H465" s="321"/>
      <c r="N465" s="318"/>
      <c r="Q465" s="499"/>
    </row>
    <row r="466" spans="1:18" ht="7.5" customHeight="1" x14ac:dyDescent="0.25">
      <c r="A466" s="478"/>
      <c r="B466" s="480"/>
      <c r="D466" s="478"/>
      <c r="E466" s="386"/>
      <c r="F466" s="386"/>
      <c r="H466" s="480"/>
      <c r="N466" s="481"/>
      <c r="P466" s="481"/>
      <c r="Q466" s="499"/>
    </row>
    <row r="467" spans="1:18" ht="18.75" x14ac:dyDescent="0.3">
      <c r="A467" s="57" t="s">
        <v>369</v>
      </c>
      <c r="B467" s="321"/>
      <c r="Q467" s="499"/>
    </row>
    <row r="468" spans="1:18" ht="22.5" customHeight="1" x14ac:dyDescent="0.25">
      <c r="A468" s="543"/>
      <c r="C468" s="546" t="s">
        <v>36</v>
      </c>
      <c r="D468" s="544" t="s">
        <v>37</v>
      </c>
      <c r="E468" s="58" t="s">
        <v>787</v>
      </c>
      <c r="F468" s="58" t="s">
        <v>788</v>
      </c>
      <c r="G468" s="58" t="s">
        <v>789</v>
      </c>
      <c r="H468" s="321"/>
      <c r="I468" s="547" t="s">
        <v>38</v>
      </c>
      <c r="J468" s="547" t="s">
        <v>39</v>
      </c>
      <c r="K468" s="555" t="s">
        <v>40</v>
      </c>
      <c r="L468" s="557" t="s">
        <v>41</v>
      </c>
      <c r="M468" s="547" t="s">
        <v>42</v>
      </c>
      <c r="N468" s="547" t="s">
        <v>43</v>
      </c>
      <c r="O468" s="559" t="s">
        <v>44</v>
      </c>
      <c r="Q468" s="499"/>
    </row>
    <row r="469" spans="1:18" ht="15.75" customHeight="1" x14ac:dyDescent="0.25">
      <c r="A469" s="543"/>
      <c r="C469" s="546"/>
      <c r="D469" s="545"/>
      <c r="E469" s="60" t="s">
        <v>45</v>
      </c>
      <c r="F469" s="60" t="s">
        <v>45</v>
      </c>
      <c r="G469" s="60" t="s">
        <v>45</v>
      </c>
      <c r="H469" s="61"/>
      <c r="I469" s="548"/>
      <c r="J469" s="548"/>
      <c r="K469" s="556"/>
      <c r="L469" s="558"/>
      <c r="M469" s="548"/>
      <c r="N469" s="548"/>
      <c r="O469" s="560"/>
      <c r="Q469" s="499"/>
    </row>
    <row r="470" spans="1:18" ht="15" customHeight="1" x14ac:dyDescent="0.25">
      <c r="A470" s="543"/>
      <c r="C470" s="340" t="s">
        <v>370</v>
      </c>
      <c r="D470" s="120">
        <v>30</v>
      </c>
      <c r="E470" s="74">
        <f t="shared" ref="E470:E473" si="55">G470*1.1</f>
        <v>21.681000000000001</v>
      </c>
      <c r="F470" s="300">
        <f>G470*1.05</f>
        <v>20.695500000000003</v>
      </c>
      <c r="G470" s="300">
        <v>19.71</v>
      </c>
      <c r="H470" s="135"/>
      <c r="I470" s="76">
        <v>90</v>
      </c>
      <c r="J470" s="76">
        <v>90</v>
      </c>
      <c r="K470" s="77">
        <v>40</v>
      </c>
      <c r="L470" s="78">
        <v>2</v>
      </c>
      <c r="M470" s="79">
        <v>5</v>
      </c>
      <c r="N470" s="80" t="s">
        <v>371</v>
      </c>
      <c r="O470" s="81">
        <v>0.20749999999999999</v>
      </c>
      <c r="Q470" s="499"/>
    </row>
    <row r="471" spans="1:18" ht="15" customHeight="1" x14ac:dyDescent="0.3">
      <c r="A471" s="543"/>
      <c r="B471" s="57"/>
      <c r="C471" s="341" t="s">
        <v>372</v>
      </c>
      <c r="D471" s="117">
        <v>30</v>
      </c>
      <c r="E471" s="471">
        <f t="shared" si="55"/>
        <v>23.628000000000004</v>
      </c>
      <c r="F471" s="299">
        <f>G471*1.05</f>
        <v>22.554000000000002</v>
      </c>
      <c r="G471" s="299">
        <v>21.48</v>
      </c>
      <c r="H471" s="135"/>
      <c r="I471" s="66">
        <v>120</v>
      </c>
      <c r="J471" s="66">
        <v>90</v>
      </c>
      <c r="K471" s="67">
        <v>40</v>
      </c>
      <c r="L471" s="68">
        <v>2</v>
      </c>
      <c r="M471" s="69">
        <v>5</v>
      </c>
      <c r="N471" s="70" t="s">
        <v>371</v>
      </c>
      <c r="O471" s="71">
        <v>0.23749999999999999</v>
      </c>
      <c r="Q471" s="499"/>
    </row>
    <row r="472" spans="1:18" ht="15" customHeight="1" x14ac:dyDescent="0.25">
      <c r="A472" s="543"/>
      <c r="B472" s="321"/>
      <c r="C472" s="340" t="s">
        <v>373</v>
      </c>
      <c r="D472" s="120">
        <v>30</v>
      </c>
      <c r="E472" s="74">
        <f t="shared" si="55"/>
        <v>25.674000000000003</v>
      </c>
      <c r="F472" s="300">
        <f>G472*1.05</f>
        <v>24.507000000000001</v>
      </c>
      <c r="G472" s="300">
        <v>23.34</v>
      </c>
      <c r="H472" s="135"/>
      <c r="I472" s="76">
        <v>160</v>
      </c>
      <c r="J472" s="76">
        <v>90</v>
      </c>
      <c r="K472" s="77">
        <v>40</v>
      </c>
      <c r="L472" s="78">
        <v>2</v>
      </c>
      <c r="M472" s="79">
        <v>5</v>
      </c>
      <c r="N472" s="80" t="s">
        <v>371</v>
      </c>
      <c r="O472" s="81">
        <v>0.252</v>
      </c>
      <c r="Q472" s="499"/>
    </row>
    <row r="473" spans="1:18" ht="15" customHeight="1" x14ac:dyDescent="0.25">
      <c r="A473" s="543"/>
      <c r="B473" s="321"/>
      <c r="C473" s="341" t="s">
        <v>374</v>
      </c>
      <c r="D473" s="117">
        <v>30</v>
      </c>
      <c r="E473" s="471">
        <f t="shared" si="55"/>
        <v>27.698</v>
      </c>
      <c r="F473" s="299">
        <f>G473*1.05</f>
        <v>26.439</v>
      </c>
      <c r="G473" s="299">
        <v>25.18</v>
      </c>
      <c r="H473" s="135"/>
      <c r="I473" s="66">
        <v>200</v>
      </c>
      <c r="J473" s="66">
        <v>90</v>
      </c>
      <c r="K473" s="67">
        <v>40</v>
      </c>
      <c r="L473" s="68">
        <v>2</v>
      </c>
      <c r="M473" s="69">
        <v>5</v>
      </c>
      <c r="N473" s="70" t="s">
        <v>371</v>
      </c>
      <c r="O473" s="71">
        <v>0.28000000000000003</v>
      </c>
      <c r="Q473" s="499"/>
    </row>
    <row r="474" spans="1:18" s="59" customFormat="1" ht="5.25" customHeight="1" x14ac:dyDescent="0.25">
      <c r="A474" s="543"/>
      <c r="B474" s="321"/>
      <c r="C474" s="52"/>
      <c r="D474" s="310"/>
      <c r="E474" s="326"/>
      <c r="F474" s="326"/>
      <c r="G474" s="53"/>
      <c r="H474" s="321"/>
      <c r="I474"/>
      <c r="J474"/>
      <c r="K474" s="54"/>
      <c r="L474" s="55"/>
      <c r="M474"/>
      <c r="N474"/>
      <c r="O474" s="56"/>
      <c r="P474" s="457"/>
      <c r="Q474" s="499"/>
      <c r="R474" s="499"/>
    </row>
    <row r="475" spans="1:18" ht="24.95" customHeight="1" x14ac:dyDescent="0.25">
      <c r="A475" s="251" t="s">
        <v>375</v>
      </c>
      <c r="B475" s="251"/>
      <c r="C475" s="251"/>
      <c r="D475" s="251"/>
      <c r="E475" s="251"/>
      <c r="F475" s="251"/>
      <c r="G475" s="154"/>
      <c r="H475" s="251"/>
      <c r="I475" s="251"/>
      <c r="J475" s="251"/>
      <c r="K475" s="251"/>
      <c r="L475" s="251"/>
      <c r="M475" s="155"/>
      <c r="N475" s="155"/>
      <c r="O475" s="155"/>
      <c r="P475" s="62"/>
      <c r="Q475" s="499"/>
    </row>
    <row r="476" spans="1:18" ht="18.75" x14ac:dyDescent="0.3">
      <c r="A476" s="57" t="s">
        <v>376</v>
      </c>
      <c r="B476" s="321"/>
      <c r="H476" s="57"/>
      <c r="I476" s="321"/>
      <c r="J476" s="52"/>
      <c r="K476" s="310"/>
      <c r="L476"/>
      <c r="M476" s="57"/>
      <c r="N476" s="321"/>
      <c r="O476" s="52"/>
      <c r="Q476" s="499"/>
    </row>
    <row r="477" spans="1:18" ht="23.25" customHeight="1" x14ac:dyDescent="0.25">
      <c r="A477" s="543"/>
      <c r="C477" s="546" t="s">
        <v>36</v>
      </c>
      <c r="D477" s="544" t="s">
        <v>37</v>
      </c>
      <c r="E477" s="58" t="s">
        <v>787</v>
      </c>
      <c r="F477" s="58" t="s">
        <v>788</v>
      </c>
      <c r="G477" s="58" t="s">
        <v>789</v>
      </c>
      <c r="H477" s="321"/>
      <c r="I477" s="547" t="s">
        <v>377</v>
      </c>
      <c r="J477" s="547" t="s">
        <v>39</v>
      </c>
      <c r="K477" s="555" t="s">
        <v>40</v>
      </c>
      <c r="L477" s="557" t="s">
        <v>41</v>
      </c>
      <c r="M477" s="547" t="s">
        <v>42</v>
      </c>
      <c r="N477" s="547" t="s">
        <v>43</v>
      </c>
      <c r="O477" s="559" t="s">
        <v>378</v>
      </c>
      <c r="Q477" s="499"/>
    </row>
    <row r="478" spans="1:18" ht="15.75" customHeight="1" x14ac:dyDescent="0.25">
      <c r="A478" s="543"/>
      <c r="C478" s="546"/>
      <c r="D478" s="545"/>
      <c r="E478" s="60" t="s">
        <v>45</v>
      </c>
      <c r="F478" s="60" t="s">
        <v>45</v>
      </c>
      <c r="G478" s="60" t="s">
        <v>45</v>
      </c>
      <c r="H478" s="61"/>
      <c r="I478" s="548"/>
      <c r="J478" s="548"/>
      <c r="K478" s="556"/>
      <c r="L478" s="558"/>
      <c r="M478" s="548"/>
      <c r="N478" s="548"/>
      <c r="O478" s="560"/>
      <c r="Q478" s="499"/>
    </row>
    <row r="479" spans="1:18" ht="15" customHeight="1" x14ac:dyDescent="0.25">
      <c r="A479" s="543"/>
      <c r="C479" s="324" t="s">
        <v>379</v>
      </c>
      <c r="D479" s="120">
        <v>1</v>
      </c>
      <c r="E479" s="74">
        <f t="shared" ref="E479:E493" si="56">G479*1.1</f>
        <v>255.53000000000003</v>
      </c>
      <c r="F479" s="300">
        <f>G479*1.05</f>
        <v>243.91500000000002</v>
      </c>
      <c r="G479" s="300">
        <v>232.3</v>
      </c>
      <c r="H479" s="61"/>
      <c r="I479" s="173">
        <v>10</v>
      </c>
      <c r="J479" s="82" t="s">
        <v>155</v>
      </c>
      <c r="K479" s="174">
        <v>30</v>
      </c>
      <c r="L479" s="175">
        <v>1.5</v>
      </c>
      <c r="M479" s="88">
        <v>4.7</v>
      </c>
      <c r="N479" s="86" t="s">
        <v>155</v>
      </c>
      <c r="O479" s="176">
        <v>3.024</v>
      </c>
      <c r="Q479" s="499"/>
    </row>
    <row r="480" spans="1:18" s="59" customFormat="1" ht="15" customHeight="1" x14ac:dyDescent="0.3">
      <c r="A480" s="543"/>
      <c r="B480" s="57"/>
      <c r="C480" s="341" t="s">
        <v>380</v>
      </c>
      <c r="D480" s="117">
        <v>1</v>
      </c>
      <c r="E480" s="471">
        <f t="shared" si="56"/>
        <v>340.72500000000002</v>
      </c>
      <c r="F480" s="299">
        <f t="shared" ref="F480:F493" si="57">G480*1.05</f>
        <v>325.23750000000001</v>
      </c>
      <c r="G480" s="299">
        <v>309.75</v>
      </c>
      <c r="H480" s="61"/>
      <c r="I480" s="177">
        <v>10</v>
      </c>
      <c r="J480" s="66" t="s">
        <v>155</v>
      </c>
      <c r="K480" s="178">
        <v>40</v>
      </c>
      <c r="L480" s="179">
        <v>1.5</v>
      </c>
      <c r="M480" s="69">
        <v>4.7</v>
      </c>
      <c r="N480" s="70" t="s">
        <v>155</v>
      </c>
      <c r="O480" s="180">
        <v>3.78</v>
      </c>
      <c r="P480" s="457"/>
      <c r="Q480" s="499"/>
      <c r="R480" s="498"/>
    </row>
    <row r="481" spans="1:18" s="59" customFormat="1" ht="15" customHeight="1" x14ac:dyDescent="0.3">
      <c r="A481" s="543"/>
      <c r="B481" s="57"/>
      <c r="C481" s="340" t="s">
        <v>381</v>
      </c>
      <c r="D481" s="120">
        <v>1</v>
      </c>
      <c r="E481" s="74">
        <f t="shared" si="56"/>
        <v>409.57400000000001</v>
      </c>
      <c r="F481" s="300">
        <f t="shared" si="57"/>
        <v>390.95699999999999</v>
      </c>
      <c r="G481" s="300">
        <v>372.34</v>
      </c>
      <c r="H481" s="135"/>
      <c r="I481" s="173">
        <v>10</v>
      </c>
      <c r="J481" s="82" t="s">
        <v>155</v>
      </c>
      <c r="K481" s="83">
        <v>50</v>
      </c>
      <c r="L481" s="175">
        <v>1.5</v>
      </c>
      <c r="M481" s="88">
        <v>4.7</v>
      </c>
      <c r="N481" s="86" t="s">
        <v>155</v>
      </c>
      <c r="O481" s="176">
        <v>4.5359999999999996</v>
      </c>
      <c r="P481" s="457"/>
      <c r="Q481" s="499"/>
      <c r="R481" s="498"/>
    </row>
    <row r="482" spans="1:18" s="59" customFormat="1" ht="15" customHeight="1" x14ac:dyDescent="0.3">
      <c r="A482" s="543"/>
      <c r="B482" s="57"/>
      <c r="C482" s="341" t="s">
        <v>382</v>
      </c>
      <c r="D482" s="117">
        <v>1</v>
      </c>
      <c r="E482" s="471">
        <f t="shared" si="56"/>
        <v>491.49100000000004</v>
      </c>
      <c r="F482" s="299">
        <f t="shared" si="57"/>
        <v>469.15050000000002</v>
      </c>
      <c r="G482" s="299">
        <v>446.81</v>
      </c>
      <c r="H482" s="61"/>
      <c r="I482" s="177">
        <v>10</v>
      </c>
      <c r="J482" s="66" t="s">
        <v>155</v>
      </c>
      <c r="K482" s="67">
        <v>60</v>
      </c>
      <c r="L482" s="179">
        <v>1.5</v>
      </c>
      <c r="M482" s="69">
        <v>4.7</v>
      </c>
      <c r="N482" s="70" t="s">
        <v>155</v>
      </c>
      <c r="O482" s="180">
        <v>6.048</v>
      </c>
      <c r="P482" s="457"/>
      <c r="Q482" s="499"/>
      <c r="R482" s="498"/>
    </row>
    <row r="483" spans="1:18" s="59" customFormat="1" ht="15" customHeight="1" x14ac:dyDescent="0.3">
      <c r="A483" s="543"/>
      <c r="B483" s="57"/>
      <c r="C483" s="340" t="s">
        <v>383</v>
      </c>
      <c r="D483" s="120">
        <v>1</v>
      </c>
      <c r="E483" s="74">
        <f t="shared" si="56"/>
        <v>655.16000000000008</v>
      </c>
      <c r="F483" s="300">
        <f t="shared" si="57"/>
        <v>625.38</v>
      </c>
      <c r="G483" s="300">
        <v>595.6</v>
      </c>
      <c r="H483" s="135"/>
      <c r="I483" s="173">
        <v>10</v>
      </c>
      <c r="J483" s="82" t="s">
        <v>155</v>
      </c>
      <c r="K483" s="83">
        <v>80</v>
      </c>
      <c r="L483" s="175">
        <v>1.5</v>
      </c>
      <c r="M483" s="88">
        <v>4.7</v>
      </c>
      <c r="N483" s="86" t="s">
        <v>155</v>
      </c>
      <c r="O483" s="176">
        <v>7.56</v>
      </c>
      <c r="P483" s="457"/>
      <c r="Q483" s="499"/>
      <c r="R483" s="498"/>
    </row>
    <row r="484" spans="1:18" s="59" customFormat="1" ht="15" customHeight="1" x14ac:dyDescent="0.3">
      <c r="B484" s="57"/>
      <c r="C484" s="341" t="s">
        <v>384</v>
      </c>
      <c r="D484" s="117">
        <v>1</v>
      </c>
      <c r="E484" s="471">
        <f t="shared" si="56"/>
        <v>818.71900000000005</v>
      </c>
      <c r="F484" s="299">
        <f t="shared" si="57"/>
        <v>781.50450000000001</v>
      </c>
      <c r="G484" s="299">
        <v>744.29</v>
      </c>
      <c r="H484" s="61"/>
      <c r="I484" s="177">
        <v>10</v>
      </c>
      <c r="J484" s="66" t="s">
        <v>155</v>
      </c>
      <c r="K484" s="67">
        <v>100</v>
      </c>
      <c r="L484" s="179">
        <v>1.5</v>
      </c>
      <c r="M484" s="69">
        <v>4.7</v>
      </c>
      <c r="N484" s="70" t="s">
        <v>155</v>
      </c>
      <c r="O484" s="180">
        <v>9.0719999999999992</v>
      </c>
      <c r="P484" s="457"/>
      <c r="Q484" s="499"/>
      <c r="R484" s="498"/>
    </row>
    <row r="485" spans="1:18" s="59" customFormat="1" ht="15" customHeight="1" x14ac:dyDescent="0.3">
      <c r="B485" s="57"/>
      <c r="C485" s="324" t="s">
        <v>385</v>
      </c>
      <c r="D485" s="120">
        <v>1</v>
      </c>
      <c r="E485" s="74">
        <f t="shared" si="56"/>
        <v>99.242000000000004</v>
      </c>
      <c r="F485" s="300">
        <f t="shared" si="57"/>
        <v>94.731000000000009</v>
      </c>
      <c r="G485" s="300">
        <v>90.22</v>
      </c>
      <c r="H485" s="135"/>
      <c r="I485" s="173">
        <v>10</v>
      </c>
      <c r="J485" s="82" t="s">
        <v>155</v>
      </c>
      <c r="K485" s="83">
        <v>10</v>
      </c>
      <c r="L485" s="181">
        <v>2</v>
      </c>
      <c r="M485" s="88">
        <v>4.7</v>
      </c>
      <c r="N485" s="86" t="s">
        <v>155</v>
      </c>
      <c r="O485" s="176"/>
      <c r="P485" s="457"/>
      <c r="Q485" s="499"/>
      <c r="R485" s="498"/>
    </row>
    <row r="486" spans="1:18" s="59" customFormat="1" ht="15" customHeight="1" x14ac:dyDescent="0.3">
      <c r="B486" s="57"/>
      <c r="C486" s="341" t="s">
        <v>386</v>
      </c>
      <c r="D486" s="117">
        <v>1</v>
      </c>
      <c r="E486" s="471">
        <f t="shared" si="56"/>
        <v>218.71300000000002</v>
      </c>
      <c r="F486" s="299">
        <f t="shared" si="57"/>
        <v>208.77150000000003</v>
      </c>
      <c r="G486" s="299">
        <v>198.83</v>
      </c>
      <c r="H486" s="61"/>
      <c r="I486" s="177">
        <v>10</v>
      </c>
      <c r="J486" s="66" t="s">
        <v>155</v>
      </c>
      <c r="K486" s="67">
        <v>20</v>
      </c>
      <c r="L486" s="182">
        <v>2</v>
      </c>
      <c r="M486" s="69">
        <v>4.7</v>
      </c>
      <c r="N486" s="180" t="s">
        <v>155</v>
      </c>
      <c r="O486" s="180"/>
      <c r="P486" s="457"/>
      <c r="Q486" s="499"/>
      <c r="R486" s="498"/>
    </row>
    <row r="487" spans="1:18" ht="15" customHeight="1" x14ac:dyDescent="0.25">
      <c r="A487" s="170"/>
      <c r="B487" s="321"/>
      <c r="C487" s="340" t="s">
        <v>387</v>
      </c>
      <c r="D487" s="120">
        <v>1</v>
      </c>
      <c r="E487" s="74">
        <f t="shared" si="56"/>
        <v>323.92800000000005</v>
      </c>
      <c r="F487" s="300">
        <f t="shared" si="57"/>
        <v>309.20400000000001</v>
      </c>
      <c r="G487" s="300">
        <v>294.48</v>
      </c>
      <c r="H487" s="135"/>
      <c r="I487" s="82">
        <v>10</v>
      </c>
      <c r="J487" s="82" t="s">
        <v>155</v>
      </c>
      <c r="K487" s="83">
        <v>30</v>
      </c>
      <c r="L487" s="181">
        <v>2</v>
      </c>
      <c r="M487" s="88">
        <v>4.7</v>
      </c>
      <c r="N487" s="86" t="s">
        <v>155</v>
      </c>
      <c r="O487" s="87">
        <v>4.032</v>
      </c>
      <c r="P487" s="62"/>
      <c r="Q487" s="499"/>
    </row>
    <row r="488" spans="1:18" ht="15" customHeight="1" x14ac:dyDescent="0.25">
      <c r="A488" s="170"/>
      <c r="B488" s="321"/>
      <c r="C488" s="341" t="s">
        <v>388</v>
      </c>
      <c r="D488" s="117">
        <v>1</v>
      </c>
      <c r="E488" s="471">
        <f t="shared" si="56"/>
        <v>415.63500000000005</v>
      </c>
      <c r="F488" s="299">
        <f t="shared" si="57"/>
        <v>396.74250000000006</v>
      </c>
      <c r="G488" s="299">
        <v>377.85</v>
      </c>
      <c r="H488" s="135"/>
      <c r="I488" s="66">
        <v>10</v>
      </c>
      <c r="J488" s="66" t="s">
        <v>155</v>
      </c>
      <c r="K488" s="67">
        <v>40</v>
      </c>
      <c r="L488" s="182">
        <v>2</v>
      </c>
      <c r="M488" s="69">
        <v>4.7</v>
      </c>
      <c r="N488" s="70" t="s">
        <v>155</v>
      </c>
      <c r="O488" s="71">
        <v>3.77</v>
      </c>
      <c r="Q488" s="499"/>
    </row>
    <row r="489" spans="1:18" ht="15" customHeight="1" x14ac:dyDescent="0.25">
      <c r="A489" s="170"/>
      <c r="B489" s="321"/>
      <c r="C489" s="340" t="s">
        <v>389</v>
      </c>
      <c r="D489" s="120">
        <v>1</v>
      </c>
      <c r="E489" s="74">
        <f t="shared" si="56"/>
        <v>504.49300000000005</v>
      </c>
      <c r="F489" s="300">
        <f t="shared" si="57"/>
        <v>481.56150000000002</v>
      </c>
      <c r="G489" s="300">
        <v>458.63</v>
      </c>
      <c r="H489" s="135"/>
      <c r="I489" s="82">
        <v>10</v>
      </c>
      <c r="J489" s="82" t="s">
        <v>155</v>
      </c>
      <c r="K489" s="83">
        <v>50</v>
      </c>
      <c r="L489" s="181">
        <v>2</v>
      </c>
      <c r="M489" s="88">
        <v>4.7</v>
      </c>
      <c r="N489" s="86" t="s">
        <v>155</v>
      </c>
      <c r="O489" s="87">
        <v>6</v>
      </c>
      <c r="Q489" s="499"/>
    </row>
    <row r="490" spans="1:18" ht="15" customHeight="1" x14ac:dyDescent="0.25">
      <c r="A490" s="170"/>
      <c r="B490" s="321"/>
      <c r="C490" s="341" t="s">
        <v>390</v>
      </c>
      <c r="D490" s="117">
        <v>1</v>
      </c>
      <c r="E490" s="471">
        <f t="shared" si="56"/>
        <v>607.49700000000007</v>
      </c>
      <c r="F490" s="299">
        <f t="shared" si="57"/>
        <v>579.88350000000003</v>
      </c>
      <c r="G490" s="299">
        <v>552.27</v>
      </c>
      <c r="H490" s="135"/>
      <c r="I490" s="66">
        <v>10</v>
      </c>
      <c r="J490" s="66" t="s">
        <v>155</v>
      </c>
      <c r="K490" s="67">
        <v>60</v>
      </c>
      <c r="L490" s="182">
        <v>2</v>
      </c>
      <c r="M490" s="69">
        <v>4.7</v>
      </c>
      <c r="N490" s="70" t="s">
        <v>155</v>
      </c>
      <c r="O490" s="71">
        <v>9</v>
      </c>
      <c r="Q490" s="499"/>
    </row>
    <row r="491" spans="1:18" ht="15" customHeight="1" x14ac:dyDescent="0.25">
      <c r="A491" s="170"/>
      <c r="B491" s="321"/>
      <c r="C491" s="340" t="s">
        <v>391</v>
      </c>
      <c r="D491" s="120">
        <v>1</v>
      </c>
      <c r="E491" s="74">
        <f t="shared" si="56"/>
        <v>794.69500000000016</v>
      </c>
      <c r="F491" s="300">
        <f t="shared" si="57"/>
        <v>758.5725000000001</v>
      </c>
      <c r="G491" s="300">
        <v>722.45</v>
      </c>
      <c r="H491" s="135"/>
      <c r="I491" s="82">
        <v>10</v>
      </c>
      <c r="J491" s="82" t="s">
        <v>155</v>
      </c>
      <c r="K491" s="83">
        <v>80</v>
      </c>
      <c r="L491" s="181">
        <v>2</v>
      </c>
      <c r="M491" s="88">
        <v>4.7</v>
      </c>
      <c r="N491" s="86" t="s">
        <v>155</v>
      </c>
      <c r="O491" s="87">
        <v>12</v>
      </c>
      <c r="Q491" s="499"/>
    </row>
    <row r="492" spans="1:18" ht="15" customHeight="1" x14ac:dyDescent="0.25">
      <c r="A492" s="170"/>
      <c r="B492" s="321"/>
      <c r="C492" s="341" t="s">
        <v>392</v>
      </c>
      <c r="D492" s="117">
        <v>1</v>
      </c>
      <c r="E492" s="471">
        <f t="shared" si="56"/>
        <v>1000.3950000000001</v>
      </c>
      <c r="F492" s="299">
        <f t="shared" si="57"/>
        <v>954.92250000000013</v>
      </c>
      <c r="G492" s="299">
        <v>909.45</v>
      </c>
      <c r="H492" s="135"/>
      <c r="I492" s="66">
        <v>10</v>
      </c>
      <c r="J492" s="66" t="s">
        <v>155</v>
      </c>
      <c r="K492" s="67">
        <v>100</v>
      </c>
      <c r="L492" s="182">
        <v>2</v>
      </c>
      <c r="M492" s="69">
        <v>4.7</v>
      </c>
      <c r="N492" s="70" t="s">
        <v>155</v>
      </c>
      <c r="O492" s="71">
        <v>15</v>
      </c>
      <c r="Q492" s="499"/>
    </row>
    <row r="493" spans="1:18" ht="15" customHeight="1" x14ac:dyDescent="0.25">
      <c r="A493" s="321"/>
      <c r="B493" s="321"/>
      <c r="C493" s="324" t="s">
        <v>393</v>
      </c>
      <c r="D493" s="120">
        <v>1</v>
      </c>
      <c r="E493" s="74">
        <f t="shared" si="56"/>
        <v>1059.223</v>
      </c>
      <c r="F493" s="300">
        <f t="shared" si="57"/>
        <v>1011.0765</v>
      </c>
      <c r="G493" s="300">
        <v>962.93</v>
      </c>
      <c r="H493" s="135"/>
      <c r="I493" s="82">
        <v>5</v>
      </c>
      <c r="J493" s="82" t="s">
        <v>155</v>
      </c>
      <c r="K493" s="83">
        <v>200</v>
      </c>
      <c r="L493" s="181">
        <v>2</v>
      </c>
      <c r="M493" s="88">
        <v>4.7</v>
      </c>
      <c r="N493" s="86" t="s">
        <v>155</v>
      </c>
      <c r="O493" s="324"/>
      <c r="Q493" s="499"/>
    </row>
    <row r="494" spans="1:18" ht="7.5" customHeight="1" x14ac:dyDescent="0.25">
      <c r="Q494" s="499"/>
    </row>
    <row r="495" spans="1:18" ht="18" customHeight="1" x14ac:dyDescent="0.3">
      <c r="A495" s="57" t="s">
        <v>394</v>
      </c>
      <c r="C495" s="445"/>
      <c r="D495" s="445"/>
      <c r="E495" s="445"/>
      <c r="F495" s="445"/>
      <c r="G495" s="445"/>
      <c r="H495" s="445"/>
      <c r="I495" s="445"/>
      <c r="J495" s="445"/>
      <c r="K495" s="445"/>
      <c r="L495" s="445"/>
      <c r="M495" s="445"/>
      <c r="N495" s="445"/>
      <c r="O495" s="445"/>
      <c r="Q495" s="499"/>
    </row>
    <row r="496" spans="1:18" ht="23.25" customHeight="1" x14ac:dyDescent="0.25">
      <c r="A496" s="543"/>
      <c r="C496" s="546" t="s">
        <v>36</v>
      </c>
      <c r="D496" s="544" t="s">
        <v>37</v>
      </c>
      <c r="E496" s="58" t="s">
        <v>787</v>
      </c>
      <c r="F496" s="58" t="s">
        <v>788</v>
      </c>
      <c r="G496" s="58" t="s">
        <v>789</v>
      </c>
      <c r="H496" s="321"/>
      <c r="I496" s="547" t="s">
        <v>377</v>
      </c>
      <c r="J496" s="547" t="s">
        <v>39</v>
      </c>
      <c r="K496" s="555" t="s">
        <v>40</v>
      </c>
      <c r="L496" s="557" t="s">
        <v>41</v>
      </c>
      <c r="M496" s="547" t="s">
        <v>42</v>
      </c>
      <c r="N496" s="547" t="s">
        <v>43</v>
      </c>
      <c r="O496" s="559" t="s">
        <v>378</v>
      </c>
      <c r="Q496" s="499"/>
    </row>
    <row r="497" spans="1:18" s="59" customFormat="1" ht="16.5" customHeight="1" x14ac:dyDescent="0.25">
      <c r="A497" s="543"/>
      <c r="B497"/>
      <c r="C497" s="546"/>
      <c r="D497" s="545"/>
      <c r="E497" s="60" t="s">
        <v>45</v>
      </c>
      <c r="F497" s="60" t="s">
        <v>45</v>
      </c>
      <c r="G497" s="60" t="s">
        <v>45</v>
      </c>
      <c r="H497" s="61"/>
      <c r="I497" s="548"/>
      <c r="J497" s="548"/>
      <c r="K497" s="556"/>
      <c r="L497" s="558"/>
      <c r="M497" s="548"/>
      <c r="N497" s="548"/>
      <c r="O497" s="560"/>
      <c r="P497" s="457"/>
      <c r="Q497" s="499"/>
      <c r="R497" s="498"/>
    </row>
    <row r="498" spans="1:18" s="62" customFormat="1" ht="14.25" customHeight="1" x14ac:dyDescent="0.25">
      <c r="A498" s="543"/>
      <c r="B498" s="318"/>
      <c r="C498" s="325" t="s">
        <v>563</v>
      </c>
      <c r="D498" s="117">
        <v>5</v>
      </c>
      <c r="E498" s="471">
        <f t="shared" ref="E498:E512" si="58">G498*1.1</f>
        <v>82.379000000000005</v>
      </c>
      <c r="F498" s="299">
        <f>G498*1.05</f>
        <v>78.634500000000003</v>
      </c>
      <c r="G498" s="299">
        <v>74.89</v>
      </c>
      <c r="H498" s="135"/>
      <c r="I498" s="66">
        <v>25</v>
      </c>
      <c r="J498" s="66" t="s">
        <v>155</v>
      </c>
      <c r="K498" s="67">
        <v>12</v>
      </c>
      <c r="L498" s="182">
        <v>0.4</v>
      </c>
      <c r="M498" s="256"/>
      <c r="N498" s="256"/>
      <c r="O498" s="257"/>
      <c r="P498" s="457"/>
      <c r="Q498" s="499"/>
      <c r="R498" s="498"/>
    </row>
    <row r="499" spans="1:18" ht="15" customHeight="1" x14ac:dyDescent="0.25">
      <c r="A499" s="543"/>
      <c r="C499" s="324" t="s">
        <v>610</v>
      </c>
      <c r="D499" s="120">
        <v>5</v>
      </c>
      <c r="E499" s="74">
        <f t="shared" si="58"/>
        <v>103.07000000000001</v>
      </c>
      <c r="F499" s="300">
        <f>G499*1.05</f>
        <v>98.385000000000005</v>
      </c>
      <c r="G499" s="300">
        <v>93.7</v>
      </c>
      <c r="H499" s="135"/>
      <c r="I499" s="82">
        <v>25</v>
      </c>
      <c r="J499" s="82" t="s">
        <v>155</v>
      </c>
      <c r="K499" s="83">
        <v>12</v>
      </c>
      <c r="L499" s="181">
        <v>0.55000000000000004</v>
      </c>
      <c r="M499" s="88" t="s">
        <v>395</v>
      </c>
      <c r="N499" s="86" t="s">
        <v>155</v>
      </c>
      <c r="O499" s="87">
        <v>0.85</v>
      </c>
      <c r="P499" s="62"/>
      <c r="Q499" s="499"/>
    </row>
    <row r="500" spans="1:18" ht="15" customHeight="1" x14ac:dyDescent="0.25">
      <c r="A500" s="543"/>
      <c r="C500" s="325" t="s">
        <v>396</v>
      </c>
      <c r="D500" s="117">
        <v>5</v>
      </c>
      <c r="E500" s="471">
        <f t="shared" si="58"/>
        <v>145.34300000000002</v>
      </c>
      <c r="F500" s="299">
        <f t="shared" ref="F500:F512" si="59">G500*1.05</f>
        <v>138.73650000000001</v>
      </c>
      <c r="G500" s="299">
        <v>132.13</v>
      </c>
      <c r="H500" s="135"/>
      <c r="I500" s="66">
        <v>25</v>
      </c>
      <c r="J500" s="66" t="s">
        <v>155</v>
      </c>
      <c r="K500" s="67">
        <v>12</v>
      </c>
      <c r="L500" s="182">
        <v>0.7</v>
      </c>
      <c r="M500" s="69" t="s">
        <v>395</v>
      </c>
      <c r="N500" s="70" t="s">
        <v>155</v>
      </c>
      <c r="O500" s="127">
        <v>0.92</v>
      </c>
      <c r="Q500" s="499"/>
    </row>
    <row r="501" spans="1:18" ht="15" customHeight="1" x14ac:dyDescent="0.25">
      <c r="A501" s="543"/>
      <c r="C501" s="324" t="s">
        <v>564</v>
      </c>
      <c r="D501" s="120">
        <v>5</v>
      </c>
      <c r="E501" s="74">
        <f t="shared" si="58"/>
        <v>116.831</v>
      </c>
      <c r="F501" s="300">
        <f t="shared" si="59"/>
        <v>111.5205</v>
      </c>
      <c r="G501" s="300">
        <v>106.21</v>
      </c>
      <c r="H501" s="135"/>
      <c r="I501" s="82">
        <v>25</v>
      </c>
      <c r="J501" s="82" t="s">
        <v>155</v>
      </c>
      <c r="K501" s="83">
        <v>17</v>
      </c>
      <c r="L501" s="181">
        <v>0.4</v>
      </c>
      <c r="M501" s="69"/>
      <c r="N501" s="70"/>
      <c r="O501" s="127"/>
      <c r="Q501" s="499"/>
    </row>
    <row r="502" spans="1:18" ht="15" customHeight="1" x14ac:dyDescent="0.25">
      <c r="A502" s="543"/>
      <c r="C502" s="325" t="s">
        <v>611</v>
      </c>
      <c r="D502" s="117">
        <v>5</v>
      </c>
      <c r="E502" s="471">
        <f t="shared" si="58"/>
        <v>146.01400000000001</v>
      </c>
      <c r="F502" s="299">
        <f t="shared" si="59"/>
        <v>139.37700000000001</v>
      </c>
      <c r="G502" s="299">
        <v>132.74</v>
      </c>
      <c r="H502" s="135"/>
      <c r="I502" s="66">
        <v>25</v>
      </c>
      <c r="J502" s="66" t="s">
        <v>155</v>
      </c>
      <c r="K502" s="67">
        <v>17</v>
      </c>
      <c r="L502" s="182">
        <v>0.55000000000000004</v>
      </c>
      <c r="M502" s="88" t="s">
        <v>395</v>
      </c>
      <c r="N502" s="86" t="s">
        <v>155</v>
      </c>
      <c r="O502" s="87">
        <v>1.47</v>
      </c>
      <c r="Q502" s="499"/>
    </row>
    <row r="503" spans="1:18" ht="15" customHeight="1" x14ac:dyDescent="0.25">
      <c r="A503" s="543"/>
      <c r="C503" s="324" t="s">
        <v>397</v>
      </c>
      <c r="D503" s="120">
        <v>5</v>
      </c>
      <c r="E503" s="74">
        <f t="shared" si="58"/>
        <v>183.17200000000003</v>
      </c>
      <c r="F503" s="300">
        <f t="shared" si="59"/>
        <v>174.84600000000003</v>
      </c>
      <c r="G503" s="300">
        <v>166.52</v>
      </c>
      <c r="H503" s="135"/>
      <c r="I503" s="82">
        <v>25</v>
      </c>
      <c r="J503" s="82" t="s">
        <v>155</v>
      </c>
      <c r="K503" s="83">
        <v>17</v>
      </c>
      <c r="L503" s="181">
        <v>0.7</v>
      </c>
      <c r="M503" s="69" t="s">
        <v>395</v>
      </c>
      <c r="N503" s="70" t="s">
        <v>155</v>
      </c>
      <c r="O503" s="71">
        <v>1.59</v>
      </c>
      <c r="Q503" s="499"/>
    </row>
    <row r="504" spans="1:18" ht="15" customHeight="1" x14ac:dyDescent="0.25">
      <c r="C504" s="325" t="s">
        <v>565</v>
      </c>
      <c r="D504" s="117">
        <v>5</v>
      </c>
      <c r="E504" s="471">
        <f t="shared" si="58"/>
        <v>134.00200000000001</v>
      </c>
      <c r="F504" s="299">
        <f t="shared" si="59"/>
        <v>127.911</v>
      </c>
      <c r="G504" s="299">
        <v>121.82</v>
      </c>
      <c r="H504" s="135"/>
      <c r="I504" s="66">
        <v>25</v>
      </c>
      <c r="J504" s="66" t="s">
        <v>155</v>
      </c>
      <c r="K504" s="67">
        <v>20</v>
      </c>
      <c r="L504" s="182">
        <v>0.4</v>
      </c>
      <c r="M504" s="69"/>
      <c r="N504" s="70"/>
      <c r="O504" s="71"/>
      <c r="Q504" s="499"/>
    </row>
    <row r="505" spans="1:18" ht="15" customHeight="1" x14ac:dyDescent="0.3">
      <c r="B505" s="57"/>
      <c r="C505" s="324" t="s">
        <v>612</v>
      </c>
      <c r="D505" s="120">
        <v>5</v>
      </c>
      <c r="E505" s="74">
        <f t="shared" si="58"/>
        <v>154.57200000000003</v>
      </c>
      <c r="F505" s="300">
        <f t="shared" si="59"/>
        <v>147.54600000000002</v>
      </c>
      <c r="G505" s="300">
        <v>140.52000000000001</v>
      </c>
      <c r="H505" s="135"/>
      <c r="I505" s="82">
        <v>25</v>
      </c>
      <c r="J505" s="82" t="s">
        <v>155</v>
      </c>
      <c r="K505" s="83">
        <v>20</v>
      </c>
      <c r="L505" s="181">
        <v>0.55000000000000004</v>
      </c>
      <c r="M505" s="88" t="s">
        <v>398</v>
      </c>
      <c r="N505" s="86" t="s">
        <v>155</v>
      </c>
      <c r="O505" s="87">
        <v>1.66</v>
      </c>
      <c r="Q505" s="499"/>
    </row>
    <row r="506" spans="1:18" ht="15" customHeight="1" x14ac:dyDescent="0.3">
      <c r="B506" s="57"/>
      <c r="C506" s="325" t="s">
        <v>399</v>
      </c>
      <c r="D506" s="117">
        <v>5</v>
      </c>
      <c r="E506" s="471">
        <f t="shared" si="58"/>
        <v>182.38000000000002</v>
      </c>
      <c r="F506" s="299">
        <f t="shared" si="59"/>
        <v>174.09000000000003</v>
      </c>
      <c r="G506" s="299">
        <v>165.8</v>
      </c>
      <c r="H506" s="135"/>
      <c r="I506" s="66">
        <v>25</v>
      </c>
      <c r="J506" s="66"/>
      <c r="K506" s="67">
        <v>20</v>
      </c>
      <c r="L506" s="182">
        <v>0.6</v>
      </c>
      <c r="M506" s="88"/>
      <c r="N506" s="86"/>
      <c r="O506" s="87"/>
      <c r="Q506" s="499"/>
    </row>
    <row r="507" spans="1:18" ht="15" customHeight="1" x14ac:dyDescent="0.25">
      <c r="A507" s="170"/>
      <c r="B507" s="321"/>
      <c r="C507" s="324" t="s">
        <v>400</v>
      </c>
      <c r="D507" s="120">
        <v>5</v>
      </c>
      <c r="E507" s="74">
        <f t="shared" si="58"/>
        <v>199.48500000000001</v>
      </c>
      <c r="F507" s="300">
        <f t="shared" si="59"/>
        <v>190.41749999999999</v>
      </c>
      <c r="G507" s="300">
        <v>181.35</v>
      </c>
      <c r="H507" s="135"/>
      <c r="I507" s="82">
        <v>25</v>
      </c>
      <c r="J507" s="82" t="s">
        <v>155</v>
      </c>
      <c r="K507" s="83">
        <v>20</v>
      </c>
      <c r="L507" s="181">
        <v>0.7</v>
      </c>
      <c r="M507" s="69" t="s">
        <v>398</v>
      </c>
      <c r="N507" s="70" t="s">
        <v>155</v>
      </c>
      <c r="O507" s="71">
        <v>2.14</v>
      </c>
      <c r="Q507" s="499"/>
    </row>
    <row r="508" spans="1:18" ht="15" customHeight="1" x14ac:dyDescent="0.25">
      <c r="A508" s="170"/>
      <c r="B508" s="321"/>
      <c r="C508" s="325" t="s">
        <v>401</v>
      </c>
      <c r="D508" s="117">
        <v>5</v>
      </c>
      <c r="E508" s="471">
        <f t="shared" si="58"/>
        <v>280.39000000000004</v>
      </c>
      <c r="F508" s="299">
        <f t="shared" si="59"/>
        <v>267.64500000000004</v>
      </c>
      <c r="G508" s="299">
        <v>254.9</v>
      </c>
      <c r="H508" s="135"/>
      <c r="I508" s="66">
        <v>25</v>
      </c>
      <c r="J508" s="66" t="s">
        <v>155</v>
      </c>
      <c r="K508" s="67">
        <v>20</v>
      </c>
      <c r="L508" s="182">
        <v>1</v>
      </c>
      <c r="M508" s="88" t="s">
        <v>398</v>
      </c>
      <c r="N508" s="86" t="s">
        <v>155</v>
      </c>
      <c r="O508" s="87">
        <v>3.19</v>
      </c>
      <c r="Q508" s="499"/>
    </row>
    <row r="509" spans="1:18" ht="15" customHeight="1" x14ac:dyDescent="0.25">
      <c r="A509" s="170"/>
      <c r="B509" s="475"/>
      <c r="C509" s="340" t="s">
        <v>790</v>
      </c>
      <c r="D509" s="120">
        <v>5</v>
      </c>
      <c r="E509" s="74">
        <f t="shared" si="58"/>
        <v>167.61799999999999</v>
      </c>
      <c r="F509" s="300">
        <f t="shared" si="59"/>
        <v>159.999</v>
      </c>
      <c r="G509" s="300">
        <v>152.38</v>
      </c>
      <c r="H509" s="135"/>
      <c r="I509" s="82">
        <v>25</v>
      </c>
      <c r="J509" s="82" t="s">
        <v>155</v>
      </c>
      <c r="K509" s="83">
        <v>25</v>
      </c>
      <c r="L509" s="181">
        <v>0.4</v>
      </c>
      <c r="M509" s="88"/>
      <c r="N509" s="86"/>
      <c r="O509" s="87"/>
      <c r="P509" s="476"/>
      <c r="Q509" s="499"/>
    </row>
    <row r="510" spans="1:18" ht="15" customHeight="1" x14ac:dyDescent="0.25">
      <c r="A510" s="170"/>
      <c r="B510" s="321"/>
      <c r="C510" s="341" t="s">
        <v>402</v>
      </c>
      <c r="D510" s="117">
        <v>5</v>
      </c>
      <c r="E510" s="65">
        <f t="shared" si="58"/>
        <v>191.928</v>
      </c>
      <c r="F510" s="299">
        <f t="shared" si="59"/>
        <v>183.20400000000001</v>
      </c>
      <c r="G510" s="299">
        <v>174.48</v>
      </c>
      <c r="H510" s="135"/>
      <c r="I510" s="66">
        <v>25</v>
      </c>
      <c r="J510" s="66" t="s">
        <v>155</v>
      </c>
      <c r="K510" s="67">
        <v>25</v>
      </c>
      <c r="L510" s="182">
        <v>0.5</v>
      </c>
      <c r="M510" s="69" t="s">
        <v>403</v>
      </c>
      <c r="N510" s="70" t="s">
        <v>155</v>
      </c>
      <c r="O510" s="71">
        <v>2.2000000000000002</v>
      </c>
      <c r="Q510" s="499"/>
    </row>
    <row r="511" spans="1:18" ht="15" customHeight="1" x14ac:dyDescent="0.25">
      <c r="A511" s="170"/>
      <c r="B511" s="321"/>
      <c r="C511" s="340" t="s">
        <v>404</v>
      </c>
      <c r="D511" s="120">
        <v>5</v>
      </c>
      <c r="E511" s="74">
        <f t="shared" si="58"/>
        <v>268.334</v>
      </c>
      <c r="F511" s="300">
        <f t="shared" si="59"/>
        <v>256.137</v>
      </c>
      <c r="G511" s="300">
        <v>243.94</v>
      </c>
      <c r="H511" s="135"/>
      <c r="I511" s="82">
        <v>25</v>
      </c>
      <c r="J511" s="82" t="s">
        <v>155</v>
      </c>
      <c r="K511" s="83">
        <v>25</v>
      </c>
      <c r="L511" s="181">
        <v>0.7</v>
      </c>
      <c r="M511" s="88" t="s">
        <v>403</v>
      </c>
      <c r="N511" s="86" t="s">
        <v>155</v>
      </c>
      <c r="O511" s="87">
        <v>2.8</v>
      </c>
      <c r="P511" s="476"/>
      <c r="Q511" s="499"/>
    </row>
    <row r="512" spans="1:18" ht="15" customHeight="1" x14ac:dyDescent="0.25">
      <c r="A512" s="170"/>
      <c r="B512" s="339"/>
      <c r="C512" s="341" t="s">
        <v>613</v>
      </c>
      <c r="D512" s="117">
        <v>5</v>
      </c>
      <c r="E512" s="65">
        <f t="shared" si="58"/>
        <v>348.59</v>
      </c>
      <c r="F512" s="299">
        <f t="shared" si="59"/>
        <v>332.745</v>
      </c>
      <c r="G512" s="299">
        <v>316.89999999999998</v>
      </c>
      <c r="H512" s="135"/>
      <c r="I512" s="66">
        <v>25</v>
      </c>
      <c r="J512" s="66" t="s">
        <v>155</v>
      </c>
      <c r="K512" s="67">
        <v>25</v>
      </c>
      <c r="L512" s="182">
        <v>1</v>
      </c>
      <c r="M512" s="167"/>
      <c r="N512" s="168"/>
      <c r="O512" s="169"/>
      <c r="P512" s="476"/>
      <c r="Q512" s="499"/>
    </row>
    <row r="513" spans="1:18" s="481" customFormat="1" ht="6.75" customHeight="1" x14ac:dyDescent="0.25">
      <c r="A513" s="258"/>
      <c r="B513" s="28"/>
      <c r="C513" s="160"/>
      <c r="D513" s="161"/>
      <c r="E513" s="462"/>
      <c r="F513" s="200"/>
      <c r="G513" s="200"/>
      <c r="H513" s="135"/>
      <c r="I513" s="164"/>
      <c r="J513" s="164"/>
      <c r="K513" s="165"/>
      <c r="L513" s="183"/>
      <c r="M513" s="167"/>
      <c r="N513" s="168"/>
      <c r="O513" s="169"/>
      <c r="Q513" s="499"/>
      <c r="R513" s="500"/>
    </row>
    <row r="514" spans="1:18" s="318" customFormat="1" ht="18.75" customHeight="1" x14ac:dyDescent="0.3">
      <c r="A514" s="57" t="s">
        <v>621</v>
      </c>
      <c r="B514" s="28"/>
      <c r="C514" s="160"/>
      <c r="D514" s="161"/>
      <c r="E514" s="200"/>
      <c r="F514" s="200"/>
      <c r="G514" s="200"/>
      <c r="H514" s="135"/>
      <c r="I514" s="164"/>
      <c r="J514" s="164"/>
      <c r="K514" s="165"/>
      <c r="L514" s="183"/>
      <c r="M514" s="167"/>
      <c r="N514" s="168"/>
      <c r="O514" s="169"/>
      <c r="P514" s="457"/>
      <c r="Q514" s="499"/>
      <c r="R514" s="500"/>
    </row>
    <row r="515" spans="1:18" s="318" customFormat="1" ht="24.75" customHeight="1" x14ac:dyDescent="0.25">
      <c r="A515" s="541"/>
      <c r="B515" s="28"/>
      <c r="C515" s="546" t="s">
        <v>36</v>
      </c>
      <c r="D515" s="544" t="s">
        <v>37</v>
      </c>
      <c r="E515" s="58" t="s">
        <v>787</v>
      </c>
      <c r="F515" s="58" t="s">
        <v>788</v>
      </c>
      <c r="G515" s="58" t="s">
        <v>789</v>
      </c>
      <c r="H515" s="321"/>
      <c r="I515" s="547" t="s">
        <v>377</v>
      </c>
      <c r="J515" s="547" t="s">
        <v>39</v>
      </c>
      <c r="K515" s="555" t="s">
        <v>40</v>
      </c>
      <c r="L515" s="557" t="s">
        <v>41</v>
      </c>
      <c r="M515" s="167"/>
      <c r="N515" s="168"/>
      <c r="O515" s="169"/>
      <c r="P515" s="457"/>
      <c r="Q515" s="499"/>
      <c r="R515" s="498"/>
    </row>
    <row r="516" spans="1:18" s="318" customFormat="1" ht="12.75" customHeight="1" x14ac:dyDescent="0.25">
      <c r="A516" s="541"/>
      <c r="B516" s="28"/>
      <c r="C516" s="546"/>
      <c r="D516" s="545"/>
      <c r="E516" s="60" t="s">
        <v>45</v>
      </c>
      <c r="F516" s="60" t="s">
        <v>45</v>
      </c>
      <c r="G516" s="60" t="s">
        <v>45</v>
      </c>
      <c r="H516" s="61"/>
      <c r="I516" s="548"/>
      <c r="J516" s="548"/>
      <c r="K516" s="556"/>
      <c r="L516" s="558"/>
      <c r="M516" s="167"/>
      <c r="N516" s="168"/>
      <c r="O516" s="169"/>
      <c r="P516" s="457"/>
      <c r="Q516" s="499"/>
      <c r="R516" s="498"/>
    </row>
    <row r="517" spans="1:18" s="350" customFormat="1" ht="14.25" customHeight="1" x14ac:dyDescent="0.25">
      <c r="A517" s="541"/>
      <c r="B517" s="28"/>
      <c r="C517" s="340" t="s">
        <v>633</v>
      </c>
      <c r="D517" s="306">
        <v>5</v>
      </c>
      <c r="E517" s="74">
        <f t="shared" ref="E517:E531" si="60">G517*1.1</f>
        <v>82.379000000000005</v>
      </c>
      <c r="F517" s="300">
        <f>G517*1.05</f>
        <v>78.634500000000003</v>
      </c>
      <c r="G517" s="300">
        <v>74.89</v>
      </c>
      <c r="H517" s="135"/>
      <c r="I517" s="82">
        <v>25</v>
      </c>
      <c r="J517" s="261" t="s">
        <v>155</v>
      </c>
      <c r="K517" s="308">
        <v>12</v>
      </c>
      <c r="L517" s="263">
        <v>0.4</v>
      </c>
      <c r="M517" s="167"/>
      <c r="N517" s="168"/>
      <c r="O517" s="169"/>
      <c r="P517" s="457"/>
      <c r="Q517" s="499"/>
      <c r="R517" s="498"/>
    </row>
    <row r="518" spans="1:18" s="318" customFormat="1" ht="15" customHeight="1" x14ac:dyDescent="0.25">
      <c r="A518" s="541"/>
      <c r="B518" s="28"/>
      <c r="C518" s="325" t="s">
        <v>607</v>
      </c>
      <c r="D518" s="305">
        <v>5</v>
      </c>
      <c r="E518" s="471">
        <f t="shared" si="60"/>
        <v>103.07000000000001</v>
      </c>
      <c r="F518" s="299">
        <f t="shared" ref="F518:F519" si="61">G518*1.05</f>
        <v>98.385000000000005</v>
      </c>
      <c r="G518" s="299">
        <v>93.7</v>
      </c>
      <c r="H518" s="135"/>
      <c r="I518" s="66">
        <v>25</v>
      </c>
      <c r="J518" s="66" t="s">
        <v>155</v>
      </c>
      <c r="K518" s="307">
        <v>12</v>
      </c>
      <c r="L518" s="264">
        <v>0.5</v>
      </c>
      <c r="M518" s="167"/>
      <c r="N518" s="168"/>
      <c r="O518" s="169"/>
      <c r="P518" s="457"/>
      <c r="Q518" s="499"/>
      <c r="R518" s="498"/>
    </row>
    <row r="519" spans="1:18" s="318" customFormat="1" ht="15" customHeight="1" x14ac:dyDescent="0.25">
      <c r="A519" s="541"/>
      <c r="B519" s="28"/>
      <c r="C519" s="324" t="s">
        <v>608</v>
      </c>
      <c r="D519" s="306">
        <v>5</v>
      </c>
      <c r="E519" s="74">
        <f t="shared" si="60"/>
        <v>145.34300000000002</v>
      </c>
      <c r="F519" s="300">
        <f t="shared" si="61"/>
        <v>138.73650000000001</v>
      </c>
      <c r="G519" s="300">
        <v>132.13</v>
      </c>
      <c r="H519" s="135"/>
      <c r="I519" s="82">
        <v>25</v>
      </c>
      <c r="J519" s="261" t="s">
        <v>155</v>
      </c>
      <c r="K519" s="308">
        <v>12</v>
      </c>
      <c r="L519" s="263">
        <v>0.7</v>
      </c>
      <c r="M519" s="167"/>
      <c r="N519" s="168"/>
      <c r="O519" s="169"/>
      <c r="P519" s="457"/>
      <c r="Q519" s="499"/>
      <c r="R519" s="498"/>
    </row>
    <row r="520" spans="1:18" s="318" customFormat="1" ht="15" customHeight="1" x14ac:dyDescent="0.25">
      <c r="A520" s="541"/>
      <c r="B520" s="28"/>
      <c r="C520" s="325" t="s">
        <v>567</v>
      </c>
      <c r="D520" s="117">
        <v>5</v>
      </c>
      <c r="E520" s="471">
        <f t="shared" si="60"/>
        <v>116.831</v>
      </c>
      <c r="F520" s="299">
        <f>G520*1.05</f>
        <v>111.5205</v>
      </c>
      <c r="G520" s="299">
        <v>106.21</v>
      </c>
      <c r="H520" s="135"/>
      <c r="I520" s="66">
        <v>25</v>
      </c>
      <c r="J520" s="66" t="s">
        <v>155</v>
      </c>
      <c r="K520" s="67">
        <v>17</v>
      </c>
      <c r="L520" s="182">
        <v>0.4</v>
      </c>
      <c r="M520" s="167"/>
      <c r="N520" s="168"/>
      <c r="O520" s="169"/>
      <c r="P520" s="457"/>
      <c r="Q520" s="499"/>
      <c r="R520" s="498"/>
    </row>
    <row r="521" spans="1:18" s="318" customFormat="1" ht="15" customHeight="1" x14ac:dyDescent="0.25">
      <c r="A521" s="541"/>
      <c r="B521" s="28"/>
      <c r="C521" s="324" t="s">
        <v>568</v>
      </c>
      <c r="D521" s="120">
        <v>5</v>
      </c>
      <c r="E521" s="74">
        <f t="shared" si="60"/>
        <v>146.01400000000001</v>
      </c>
      <c r="F521" s="300">
        <f>G521*1.05</f>
        <v>139.37700000000001</v>
      </c>
      <c r="G521" s="300">
        <v>132.74</v>
      </c>
      <c r="H521" s="135"/>
      <c r="I521" s="82">
        <v>25</v>
      </c>
      <c r="J521" s="82" t="s">
        <v>155</v>
      </c>
      <c r="K521" s="83">
        <v>17</v>
      </c>
      <c r="L521" s="181">
        <v>0.5</v>
      </c>
      <c r="M521" s="167"/>
      <c r="N521" s="168"/>
      <c r="O521" s="169"/>
      <c r="P521" s="457"/>
      <c r="Q521" s="499"/>
      <c r="R521" s="498"/>
    </row>
    <row r="522" spans="1:18" s="350" customFormat="1" ht="15" customHeight="1" x14ac:dyDescent="0.25">
      <c r="A522" s="541"/>
      <c r="B522" s="28"/>
      <c r="C522" s="341" t="s">
        <v>634</v>
      </c>
      <c r="D522" s="117">
        <v>5</v>
      </c>
      <c r="E522" s="471">
        <f t="shared" si="60"/>
        <v>183.17200000000003</v>
      </c>
      <c r="F522" s="299">
        <f t="shared" ref="F522" si="62">G522*1.05</f>
        <v>174.84600000000003</v>
      </c>
      <c r="G522" s="299">
        <v>166.52</v>
      </c>
      <c r="H522" s="135"/>
      <c r="I522" s="66">
        <v>25</v>
      </c>
      <c r="J522" s="66" t="s">
        <v>155</v>
      </c>
      <c r="K522" s="67">
        <v>17</v>
      </c>
      <c r="L522" s="182">
        <v>0.7</v>
      </c>
      <c r="M522" s="167"/>
      <c r="N522" s="168"/>
      <c r="O522" s="169"/>
      <c r="P522" s="457"/>
      <c r="Q522" s="499"/>
      <c r="R522" s="498"/>
    </row>
    <row r="523" spans="1:18" s="318" customFormat="1" ht="15" customHeight="1" x14ac:dyDescent="0.25">
      <c r="A523" s="258"/>
      <c r="B523" s="28"/>
      <c r="C523" s="340" t="s">
        <v>569</v>
      </c>
      <c r="D523" s="120">
        <v>5</v>
      </c>
      <c r="E523" s="74">
        <f t="shared" si="60"/>
        <v>134.00200000000001</v>
      </c>
      <c r="F523" s="300">
        <f t="shared" ref="F523:F531" si="63">G523*1.05</f>
        <v>127.911</v>
      </c>
      <c r="G523" s="300">
        <v>121.82</v>
      </c>
      <c r="H523" s="135"/>
      <c r="I523" s="82">
        <v>25</v>
      </c>
      <c r="J523" s="82" t="s">
        <v>155</v>
      </c>
      <c r="K523" s="83">
        <v>20</v>
      </c>
      <c r="L523" s="181">
        <v>0.4</v>
      </c>
      <c r="M523" s="167"/>
      <c r="N523" s="168"/>
      <c r="O523" s="169"/>
      <c r="P523" s="457"/>
      <c r="Q523" s="499"/>
      <c r="R523" s="498"/>
    </row>
    <row r="524" spans="1:18" s="318" customFormat="1" ht="15" customHeight="1" x14ac:dyDescent="0.25">
      <c r="A524" s="258"/>
      <c r="B524" s="28"/>
      <c r="C524" s="341" t="s">
        <v>570</v>
      </c>
      <c r="D524" s="117">
        <v>5</v>
      </c>
      <c r="E524" s="471">
        <f t="shared" si="60"/>
        <v>154.57200000000003</v>
      </c>
      <c r="F524" s="299">
        <f t="shared" si="63"/>
        <v>147.54600000000002</v>
      </c>
      <c r="G524" s="299">
        <v>140.52000000000001</v>
      </c>
      <c r="H524" s="135"/>
      <c r="I524" s="66">
        <v>25</v>
      </c>
      <c r="J524" s="66" t="s">
        <v>155</v>
      </c>
      <c r="K524" s="67">
        <v>20</v>
      </c>
      <c r="L524" s="182">
        <v>0.5</v>
      </c>
      <c r="M524" s="167"/>
      <c r="N524" s="168"/>
      <c r="O524" s="169"/>
      <c r="P524" s="457"/>
      <c r="Q524" s="499"/>
      <c r="R524" s="498"/>
    </row>
    <row r="525" spans="1:18" s="350" customFormat="1" ht="15" customHeight="1" x14ac:dyDescent="0.25">
      <c r="A525" s="258"/>
      <c r="B525" s="28"/>
      <c r="C525" s="340" t="s">
        <v>630</v>
      </c>
      <c r="D525" s="120">
        <v>5</v>
      </c>
      <c r="E525" s="74">
        <f t="shared" si="60"/>
        <v>182.38000000000002</v>
      </c>
      <c r="F525" s="300">
        <f t="shared" si="63"/>
        <v>174.09000000000003</v>
      </c>
      <c r="G525" s="300">
        <v>165.8</v>
      </c>
      <c r="H525" s="135"/>
      <c r="I525" s="82">
        <v>25</v>
      </c>
      <c r="J525" s="82" t="s">
        <v>155</v>
      </c>
      <c r="K525" s="83">
        <v>20</v>
      </c>
      <c r="L525" s="181">
        <v>0.6</v>
      </c>
      <c r="M525" s="167"/>
      <c r="N525" s="168"/>
      <c r="O525" s="169"/>
      <c r="P525" s="457"/>
      <c r="Q525" s="499"/>
      <c r="R525" s="498"/>
    </row>
    <row r="526" spans="1:18" s="350" customFormat="1" ht="15" customHeight="1" x14ac:dyDescent="0.25">
      <c r="A526" s="258"/>
      <c r="B526" s="28"/>
      <c r="C526" s="341" t="s">
        <v>631</v>
      </c>
      <c r="D526" s="117">
        <v>5</v>
      </c>
      <c r="E526" s="471">
        <f t="shared" si="60"/>
        <v>199.48500000000001</v>
      </c>
      <c r="F526" s="299">
        <f t="shared" si="63"/>
        <v>190.41749999999999</v>
      </c>
      <c r="G526" s="299">
        <v>181.35</v>
      </c>
      <c r="H526" s="135"/>
      <c r="I526" s="66">
        <v>25</v>
      </c>
      <c r="J526" s="66" t="s">
        <v>155</v>
      </c>
      <c r="K526" s="67">
        <v>20</v>
      </c>
      <c r="L526" s="182">
        <v>0.7</v>
      </c>
      <c r="M526" s="167"/>
      <c r="N526" s="168"/>
      <c r="O526" s="169"/>
      <c r="P526" s="457"/>
      <c r="Q526" s="499"/>
      <c r="R526" s="498"/>
    </row>
    <row r="527" spans="1:18" s="350" customFormat="1" ht="15" customHeight="1" x14ac:dyDescent="0.25">
      <c r="A527" s="258"/>
      <c r="B527" s="28"/>
      <c r="C527" s="340" t="s">
        <v>635</v>
      </c>
      <c r="D527" s="120">
        <v>5</v>
      </c>
      <c r="E527" s="74">
        <f t="shared" si="60"/>
        <v>280.39000000000004</v>
      </c>
      <c r="F527" s="300">
        <f t="shared" si="63"/>
        <v>267.64500000000004</v>
      </c>
      <c r="G527" s="300">
        <v>254.9</v>
      </c>
      <c r="H527" s="135"/>
      <c r="I527" s="82">
        <v>25</v>
      </c>
      <c r="J527" s="82" t="s">
        <v>155</v>
      </c>
      <c r="K527" s="83">
        <v>20</v>
      </c>
      <c r="L527" s="181">
        <v>1</v>
      </c>
      <c r="M527" s="167"/>
      <c r="N527" s="168"/>
      <c r="O527" s="169"/>
      <c r="P527" s="457"/>
      <c r="Q527" s="499"/>
      <c r="R527" s="498"/>
    </row>
    <row r="528" spans="1:18" s="505" customFormat="1" ht="15" customHeight="1" x14ac:dyDescent="0.25">
      <c r="A528" s="258"/>
      <c r="B528" s="28"/>
      <c r="C528" s="341" t="s">
        <v>811</v>
      </c>
      <c r="D528" s="117">
        <v>5</v>
      </c>
      <c r="E528" s="65">
        <f t="shared" si="60"/>
        <v>167.61799999999999</v>
      </c>
      <c r="F528" s="299">
        <f t="shared" si="63"/>
        <v>159.999</v>
      </c>
      <c r="G528" s="299">
        <v>152.38</v>
      </c>
      <c r="H528" s="135"/>
      <c r="I528" s="66">
        <v>25</v>
      </c>
      <c r="J528" s="66" t="s">
        <v>155</v>
      </c>
      <c r="K528" s="67">
        <v>25</v>
      </c>
      <c r="L528" s="182">
        <v>0.4</v>
      </c>
      <c r="M528" s="167"/>
      <c r="N528" s="168"/>
      <c r="O528" s="169"/>
      <c r="Q528" s="499"/>
      <c r="R528" s="498"/>
    </row>
    <row r="529" spans="1:18" s="350" customFormat="1" ht="15" customHeight="1" x14ac:dyDescent="0.25">
      <c r="A529" s="258"/>
      <c r="B529" s="28"/>
      <c r="C529" s="340" t="s">
        <v>632</v>
      </c>
      <c r="D529" s="120">
        <v>5</v>
      </c>
      <c r="E529" s="74">
        <f t="shared" si="60"/>
        <v>191.928</v>
      </c>
      <c r="F529" s="300">
        <f t="shared" si="63"/>
        <v>183.20400000000001</v>
      </c>
      <c r="G529" s="300">
        <v>174.48</v>
      </c>
      <c r="H529" s="135"/>
      <c r="I529" s="82">
        <v>25</v>
      </c>
      <c r="J529" s="82" t="s">
        <v>155</v>
      </c>
      <c r="K529" s="83">
        <v>25</v>
      </c>
      <c r="L529" s="181">
        <v>0.5</v>
      </c>
      <c r="M529" s="167"/>
      <c r="N529" s="168"/>
      <c r="O529" s="169"/>
      <c r="P529" s="457"/>
      <c r="Q529" s="499"/>
      <c r="R529" s="498"/>
    </row>
    <row r="530" spans="1:18" s="318" customFormat="1" ht="15" customHeight="1" x14ac:dyDescent="0.25">
      <c r="A530" s="258"/>
      <c r="B530" s="28"/>
      <c r="C530" s="341" t="s">
        <v>571</v>
      </c>
      <c r="D530" s="117">
        <v>5</v>
      </c>
      <c r="E530" s="65">
        <f t="shared" si="60"/>
        <v>268.334</v>
      </c>
      <c r="F530" s="299">
        <f t="shared" si="63"/>
        <v>256.137</v>
      </c>
      <c r="G530" s="299">
        <v>243.94</v>
      </c>
      <c r="H530" s="135"/>
      <c r="I530" s="66">
        <v>25</v>
      </c>
      <c r="J530" s="66" t="s">
        <v>155</v>
      </c>
      <c r="K530" s="67">
        <v>25</v>
      </c>
      <c r="L530" s="182">
        <v>0.7</v>
      </c>
      <c r="M530" s="167"/>
      <c r="N530" s="168"/>
      <c r="O530" s="169"/>
      <c r="P530" s="457"/>
      <c r="Q530" s="499"/>
      <c r="R530" s="498"/>
    </row>
    <row r="531" spans="1:18" s="350" customFormat="1" ht="15" customHeight="1" x14ac:dyDescent="0.25">
      <c r="A531" s="258"/>
      <c r="B531" s="28"/>
      <c r="C531" s="340" t="s">
        <v>636</v>
      </c>
      <c r="D531" s="120">
        <v>5</v>
      </c>
      <c r="E531" s="74">
        <f t="shared" si="60"/>
        <v>348.59</v>
      </c>
      <c r="F531" s="300">
        <f t="shared" si="63"/>
        <v>332.745</v>
      </c>
      <c r="G531" s="300">
        <v>316.89999999999998</v>
      </c>
      <c r="H531" s="135"/>
      <c r="I531" s="82">
        <v>25</v>
      </c>
      <c r="J531" s="82" t="s">
        <v>155</v>
      </c>
      <c r="K531" s="83">
        <v>25</v>
      </c>
      <c r="L531" s="181">
        <v>1</v>
      </c>
      <c r="M531" s="167"/>
      <c r="N531" s="168"/>
      <c r="O531" s="169"/>
      <c r="P531" s="457"/>
      <c r="Q531" s="499"/>
      <c r="R531" s="498"/>
    </row>
    <row r="532" spans="1:18" s="338" customFormat="1" ht="9" customHeight="1" x14ac:dyDescent="0.25">
      <c r="A532" s="258"/>
      <c r="B532" s="28"/>
      <c r="C532" s="160"/>
      <c r="D532" s="161"/>
      <c r="E532" s="200"/>
      <c r="F532" s="200"/>
      <c r="G532" s="200"/>
      <c r="H532" s="135"/>
      <c r="I532" s="164"/>
      <c r="J532" s="164"/>
      <c r="K532" s="165"/>
      <c r="L532" s="183"/>
      <c r="M532" s="167"/>
      <c r="N532" s="168"/>
      <c r="O532" s="169"/>
      <c r="P532" s="457"/>
      <c r="Q532" s="499"/>
      <c r="R532" s="500"/>
    </row>
    <row r="533" spans="1:18" s="338" customFormat="1" ht="18" customHeight="1" x14ac:dyDescent="0.3">
      <c r="A533" s="57" t="s">
        <v>622</v>
      </c>
      <c r="B533" s="28"/>
      <c r="C533" s="160"/>
      <c r="D533" s="161"/>
      <c r="E533" s="200"/>
      <c r="F533" s="200"/>
      <c r="G533" s="200"/>
      <c r="H533" s="135"/>
      <c r="I533" s="164"/>
      <c r="J533" s="164"/>
      <c r="K533" s="165"/>
      <c r="L533" s="183"/>
      <c r="M533" s="167"/>
      <c r="N533" s="168"/>
      <c r="O533" s="169"/>
      <c r="P533" s="457"/>
      <c r="Q533" s="499"/>
      <c r="R533" s="500"/>
    </row>
    <row r="534" spans="1:18" s="338" customFormat="1" ht="24" customHeight="1" x14ac:dyDescent="0.25">
      <c r="A534" s="541"/>
      <c r="B534" s="28"/>
      <c r="C534" s="546" t="s">
        <v>36</v>
      </c>
      <c r="D534" s="544" t="s">
        <v>37</v>
      </c>
      <c r="E534" s="58" t="s">
        <v>787</v>
      </c>
      <c r="F534" s="58" t="s">
        <v>788</v>
      </c>
      <c r="G534" s="58" t="s">
        <v>789</v>
      </c>
      <c r="H534" s="339"/>
      <c r="I534" s="547" t="s">
        <v>377</v>
      </c>
      <c r="J534" s="547" t="s">
        <v>39</v>
      </c>
      <c r="K534" s="555" t="s">
        <v>40</v>
      </c>
      <c r="L534" s="557" t="s">
        <v>41</v>
      </c>
      <c r="M534" s="167"/>
      <c r="N534" s="168"/>
      <c r="O534" s="169"/>
      <c r="P534" s="457"/>
      <c r="Q534" s="499"/>
      <c r="R534" s="500"/>
    </row>
    <row r="535" spans="1:18" s="338" customFormat="1" ht="15" customHeight="1" x14ac:dyDescent="0.25">
      <c r="A535" s="541"/>
      <c r="B535" s="28"/>
      <c r="C535" s="546"/>
      <c r="D535" s="545"/>
      <c r="E535" s="60" t="s">
        <v>45</v>
      </c>
      <c r="F535" s="60" t="s">
        <v>45</v>
      </c>
      <c r="G535" s="60" t="s">
        <v>45</v>
      </c>
      <c r="H535" s="61"/>
      <c r="I535" s="548"/>
      <c r="J535" s="548"/>
      <c r="K535" s="556"/>
      <c r="L535" s="558"/>
      <c r="M535" s="167"/>
      <c r="N535" s="168"/>
      <c r="O535" s="169"/>
      <c r="P535" s="457"/>
      <c r="Q535" s="499"/>
      <c r="R535" s="500"/>
    </row>
    <row r="536" spans="1:18" s="338" customFormat="1" ht="15" customHeight="1" x14ac:dyDescent="0.25">
      <c r="A536" s="541"/>
      <c r="B536" s="28"/>
      <c r="C536" s="340" t="s">
        <v>616</v>
      </c>
      <c r="D536" s="120">
        <v>5</v>
      </c>
      <c r="E536" s="74">
        <f t="shared" ref="E536:E540" si="64">G536*1.1</f>
        <v>93.907000000000011</v>
      </c>
      <c r="F536" s="300">
        <f>G536*1.05</f>
        <v>89.638500000000008</v>
      </c>
      <c r="G536" s="300">
        <v>85.37</v>
      </c>
      <c r="H536" s="135"/>
      <c r="I536" s="82">
        <v>25</v>
      </c>
      <c r="J536" s="82" t="s">
        <v>155</v>
      </c>
      <c r="K536" s="83">
        <v>12</v>
      </c>
      <c r="L536" s="181">
        <v>0.4</v>
      </c>
      <c r="M536" s="167"/>
      <c r="N536" s="168"/>
      <c r="O536" s="169"/>
      <c r="P536" s="457"/>
      <c r="Q536" s="499"/>
      <c r="R536" s="500"/>
    </row>
    <row r="537" spans="1:18" s="338" customFormat="1" ht="15" customHeight="1" x14ac:dyDescent="0.25">
      <c r="A537" s="541"/>
      <c r="B537" s="28"/>
      <c r="C537" s="341" t="s">
        <v>617</v>
      </c>
      <c r="D537" s="117">
        <v>5</v>
      </c>
      <c r="E537" s="471">
        <f t="shared" si="64"/>
        <v>115.98400000000001</v>
      </c>
      <c r="F537" s="299">
        <f>G537*1.05</f>
        <v>110.712</v>
      </c>
      <c r="G537" s="299">
        <v>105.44</v>
      </c>
      <c r="H537" s="135"/>
      <c r="I537" s="66">
        <v>25</v>
      </c>
      <c r="J537" s="66" t="s">
        <v>155</v>
      </c>
      <c r="K537" s="67">
        <v>12</v>
      </c>
      <c r="L537" s="182">
        <v>0.55000000000000004</v>
      </c>
      <c r="M537" s="167"/>
      <c r="N537" s="168"/>
      <c r="O537" s="169"/>
      <c r="P537" s="457"/>
      <c r="Q537" s="499"/>
      <c r="R537" s="500"/>
    </row>
    <row r="538" spans="1:18" s="338" customFormat="1" ht="15" customHeight="1" x14ac:dyDescent="0.25">
      <c r="A538" s="541"/>
      <c r="B538" s="28"/>
      <c r="C538" s="340" t="s">
        <v>618</v>
      </c>
      <c r="D538" s="120">
        <v>5</v>
      </c>
      <c r="E538" s="74">
        <f t="shared" si="64"/>
        <v>159.87400000000002</v>
      </c>
      <c r="F538" s="298">
        <f>G538*1.05</f>
        <v>152.607</v>
      </c>
      <c r="G538" s="300">
        <v>145.34</v>
      </c>
      <c r="H538" s="135"/>
      <c r="I538" s="82">
        <v>25</v>
      </c>
      <c r="J538" s="82" t="s">
        <v>155</v>
      </c>
      <c r="K538" s="83">
        <v>17</v>
      </c>
      <c r="L538" s="181">
        <v>0.7</v>
      </c>
      <c r="M538" s="167"/>
      <c r="N538" s="168"/>
      <c r="O538" s="169"/>
      <c r="P538" s="457"/>
      <c r="Q538" s="499"/>
      <c r="R538" s="500"/>
    </row>
    <row r="539" spans="1:18" s="338" customFormat="1" ht="15" customHeight="1" x14ac:dyDescent="0.25">
      <c r="A539" s="541"/>
      <c r="B539" s="28"/>
      <c r="C539" s="341" t="s">
        <v>619</v>
      </c>
      <c r="D539" s="117">
        <v>5</v>
      </c>
      <c r="E539" s="471">
        <f t="shared" si="64"/>
        <v>154.154</v>
      </c>
      <c r="F539" s="299">
        <f>G539*1.05</f>
        <v>147.14699999999999</v>
      </c>
      <c r="G539" s="299">
        <v>140.13999999999999</v>
      </c>
      <c r="H539" s="135"/>
      <c r="I539" s="66">
        <v>25</v>
      </c>
      <c r="J539" s="66" t="s">
        <v>155</v>
      </c>
      <c r="K539" s="67">
        <v>12</v>
      </c>
      <c r="L539" s="182">
        <v>0.55000000000000004</v>
      </c>
      <c r="M539" s="167"/>
      <c r="N539" s="168"/>
      <c r="O539" s="169"/>
      <c r="P539" s="457"/>
      <c r="Q539" s="499"/>
      <c r="R539" s="500"/>
    </row>
    <row r="540" spans="1:18" s="338" customFormat="1" ht="15" customHeight="1" x14ac:dyDescent="0.25">
      <c r="A540" s="541"/>
      <c r="B540" s="28"/>
      <c r="C540" s="340" t="s">
        <v>620</v>
      </c>
      <c r="D540" s="120">
        <v>5</v>
      </c>
      <c r="E540" s="74">
        <f t="shared" si="64"/>
        <v>201.49800000000002</v>
      </c>
      <c r="F540" s="298">
        <f>G540*1.05</f>
        <v>192.33900000000003</v>
      </c>
      <c r="G540" s="300">
        <v>183.18</v>
      </c>
      <c r="H540" s="135"/>
      <c r="I540" s="82">
        <v>25</v>
      </c>
      <c r="J540" s="82" t="s">
        <v>155</v>
      </c>
      <c r="K540" s="83">
        <v>17</v>
      </c>
      <c r="L540" s="181">
        <v>0.7</v>
      </c>
      <c r="M540" s="167"/>
      <c r="N540" s="168"/>
      <c r="O540" s="169"/>
      <c r="P540" s="457"/>
      <c r="Q540" s="499"/>
      <c r="R540" s="500"/>
    </row>
    <row r="541" spans="1:18" s="318" customFormat="1" ht="7.5" customHeight="1" x14ac:dyDescent="0.25">
      <c r="A541" s="258"/>
      <c r="B541" s="28"/>
      <c r="C541" s="160"/>
      <c r="D541" s="161"/>
      <c r="E541" s="200"/>
      <c r="F541" s="200"/>
      <c r="G541" s="200"/>
      <c r="H541" s="135"/>
      <c r="I541" s="164"/>
      <c r="J541" s="164"/>
      <c r="K541" s="165"/>
      <c r="L541" s="183"/>
      <c r="M541" s="167"/>
      <c r="N541" s="168"/>
      <c r="O541" s="169"/>
      <c r="P541" s="457"/>
      <c r="Q541" s="499"/>
      <c r="R541" s="500"/>
    </row>
    <row r="542" spans="1:18" ht="19.5" customHeight="1" x14ac:dyDescent="0.3">
      <c r="A542" s="57" t="s">
        <v>405</v>
      </c>
      <c r="B542" s="321"/>
      <c r="Q542" s="499"/>
    </row>
    <row r="543" spans="1:18" ht="23.25" customHeight="1" x14ac:dyDescent="0.25">
      <c r="A543" s="543"/>
      <c r="C543" s="546" t="s">
        <v>36</v>
      </c>
      <c r="D543" s="544" t="s">
        <v>37</v>
      </c>
      <c r="E543" s="58" t="s">
        <v>787</v>
      </c>
      <c r="F543" s="58" t="s">
        <v>788</v>
      </c>
      <c r="G543" s="58" t="s">
        <v>789</v>
      </c>
      <c r="H543" s="321"/>
      <c r="I543" s="547" t="s">
        <v>377</v>
      </c>
      <c r="J543" s="547" t="s">
        <v>39</v>
      </c>
      <c r="K543" s="555" t="s">
        <v>40</v>
      </c>
      <c r="L543" s="557" t="s">
        <v>41</v>
      </c>
      <c r="M543" s="547" t="s">
        <v>42</v>
      </c>
      <c r="N543" s="547" t="s">
        <v>43</v>
      </c>
      <c r="O543" s="559" t="s">
        <v>378</v>
      </c>
      <c r="P543" s="62"/>
      <c r="Q543" s="499"/>
    </row>
    <row r="544" spans="1:18" ht="15" customHeight="1" x14ac:dyDescent="0.25">
      <c r="A544" s="543"/>
      <c r="C544" s="546"/>
      <c r="D544" s="545"/>
      <c r="E544" s="60" t="s">
        <v>45</v>
      </c>
      <c r="F544" s="60" t="s">
        <v>45</v>
      </c>
      <c r="G544" s="60" t="s">
        <v>45</v>
      </c>
      <c r="H544" s="61"/>
      <c r="I544" s="548"/>
      <c r="J544" s="548"/>
      <c r="K544" s="556"/>
      <c r="L544" s="558"/>
      <c r="M544" s="548"/>
      <c r="N544" s="548"/>
      <c r="O544" s="560"/>
      <c r="Q544" s="499"/>
    </row>
    <row r="545" spans="1:18" s="318" customFormat="1" ht="15" customHeight="1" x14ac:dyDescent="0.25">
      <c r="A545" s="543"/>
      <c r="C545" s="324" t="s">
        <v>566</v>
      </c>
      <c r="D545" s="120">
        <v>5</v>
      </c>
      <c r="E545" s="74">
        <f t="shared" ref="E545:E549" si="65">G545*1.1</f>
        <v>93.907000000000011</v>
      </c>
      <c r="F545" s="300">
        <f>G545*1.05</f>
        <v>89.638500000000008</v>
      </c>
      <c r="G545" s="300">
        <v>85.37</v>
      </c>
      <c r="H545" s="135"/>
      <c r="I545" s="82">
        <v>25</v>
      </c>
      <c r="J545" s="82" t="s">
        <v>155</v>
      </c>
      <c r="K545" s="83">
        <v>12</v>
      </c>
      <c r="L545" s="181">
        <v>0.4</v>
      </c>
      <c r="M545" s="256"/>
      <c r="N545" s="256"/>
      <c r="O545" s="257"/>
      <c r="P545" s="457"/>
      <c r="Q545" s="499"/>
      <c r="R545" s="500"/>
    </row>
    <row r="546" spans="1:18" x14ac:dyDescent="0.25">
      <c r="A546" s="543"/>
      <c r="C546" s="325" t="s">
        <v>614</v>
      </c>
      <c r="D546" s="117">
        <v>5</v>
      </c>
      <c r="E546" s="471">
        <f t="shared" si="65"/>
        <v>115.98400000000001</v>
      </c>
      <c r="F546" s="299">
        <f>G546*1.05</f>
        <v>110.712</v>
      </c>
      <c r="G546" s="299">
        <v>105.44</v>
      </c>
      <c r="H546" s="135"/>
      <c r="I546" s="66">
        <v>25</v>
      </c>
      <c r="J546" s="66" t="s">
        <v>155</v>
      </c>
      <c r="K546" s="67">
        <v>12</v>
      </c>
      <c r="L546" s="182">
        <v>0.55000000000000004</v>
      </c>
      <c r="M546" s="69">
        <v>5</v>
      </c>
      <c r="N546" s="70" t="s">
        <v>155</v>
      </c>
      <c r="O546" s="71">
        <v>0.76</v>
      </c>
      <c r="Q546" s="499"/>
      <c r="R546" s="500"/>
    </row>
    <row r="547" spans="1:18" x14ac:dyDescent="0.25">
      <c r="A547" s="543"/>
      <c r="C547" s="324" t="s">
        <v>406</v>
      </c>
      <c r="D547" s="120">
        <v>5</v>
      </c>
      <c r="E547" s="74">
        <f t="shared" si="65"/>
        <v>159.87400000000002</v>
      </c>
      <c r="F547" s="298">
        <f>G547*1.05</f>
        <v>152.607</v>
      </c>
      <c r="G547" s="300">
        <v>145.34</v>
      </c>
      <c r="H547" s="135"/>
      <c r="I547" s="82">
        <v>25</v>
      </c>
      <c r="J547" s="82" t="s">
        <v>155</v>
      </c>
      <c r="K547" s="83">
        <v>17</v>
      </c>
      <c r="L547" s="181">
        <v>0.7</v>
      </c>
      <c r="M547" s="88">
        <v>7</v>
      </c>
      <c r="N547" s="86" t="s">
        <v>155</v>
      </c>
      <c r="O547" s="87">
        <v>1.0609999999999999</v>
      </c>
      <c r="Q547" s="499"/>
      <c r="R547" s="500"/>
    </row>
    <row r="548" spans="1:18" x14ac:dyDescent="0.25">
      <c r="A548" s="543"/>
      <c r="C548" s="325" t="s">
        <v>615</v>
      </c>
      <c r="D548" s="117">
        <v>5</v>
      </c>
      <c r="E548" s="471">
        <f t="shared" si="65"/>
        <v>154.154</v>
      </c>
      <c r="F548" s="299">
        <f>G548*1.05</f>
        <v>147.14699999999999</v>
      </c>
      <c r="G548" s="299">
        <v>140.13999999999999</v>
      </c>
      <c r="H548" s="135"/>
      <c r="I548" s="66">
        <v>25</v>
      </c>
      <c r="J548" s="66" t="s">
        <v>155</v>
      </c>
      <c r="K548" s="67">
        <v>12</v>
      </c>
      <c r="L548" s="182">
        <v>0.55000000000000004</v>
      </c>
      <c r="M548" s="69">
        <v>5</v>
      </c>
      <c r="N548" s="70" t="s">
        <v>155</v>
      </c>
      <c r="O548" s="71"/>
      <c r="Q548" s="499"/>
      <c r="R548" s="500"/>
    </row>
    <row r="549" spans="1:18" x14ac:dyDescent="0.25">
      <c r="A549" s="543"/>
      <c r="C549" s="324" t="s">
        <v>407</v>
      </c>
      <c r="D549" s="120">
        <v>5</v>
      </c>
      <c r="E549" s="74">
        <f t="shared" si="65"/>
        <v>201.49800000000002</v>
      </c>
      <c r="F549" s="298">
        <f>G549*1.05</f>
        <v>192.33900000000003</v>
      </c>
      <c r="G549" s="300">
        <v>183.18</v>
      </c>
      <c r="H549" s="135"/>
      <c r="I549" s="82">
        <v>25</v>
      </c>
      <c r="J549" s="82" t="s">
        <v>155</v>
      </c>
      <c r="K549" s="83">
        <v>17</v>
      </c>
      <c r="L549" s="181">
        <v>0.7</v>
      </c>
      <c r="M549" s="88">
        <v>7</v>
      </c>
      <c r="N549" s="86" t="s">
        <v>155</v>
      </c>
      <c r="O549" s="87"/>
      <c r="Q549" s="499"/>
      <c r="R549" s="500"/>
    </row>
    <row r="550" spans="1:18" ht="7.5" customHeight="1" x14ac:dyDescent="0.25">
      <c r="C550" s="160"/>
      <c r="D550" s="161"/>
      <c r="E550" s="162"/>
      <c r="F550" s="162"/>
      <c r="G550" s="163"/>
      <c r="H550" s="135"/>
      <c r="I550" s="164"/>
      <c r="J550" s="164"/>
      <c r="K550" s="165"/>
      <c r="L550" s="183"/>
      <c r="M550" s="167"/>
      <c r="N550" s="168"/>
      <c r="O550" s="169"/>
      <c r="Q550" s="499"/>
    </row>
    <row r="551" spans="1:18" hidden="1" x14ac:dyDescent="0.25">
      <c r="C551" s="160"/>
      <c r="D551" s="161"/>
      <c r="E551" s="162"/>
      <c r="F551" s="162"/>
      <c r="G551" s="163"/>
      <c r="H551" s="135"/>
      <c r="I551" s="164"/>
      <c r="J551" s="164"/>
      <c r="K551" s="165"/>
      <c r="L551" s="183"/>
      <c r="M551" s="167"/>
      <c r="N551" s="168"/>
      <c r="O551" s="169"/>
      <c r="Q551" s="499"/>
    </row>
    <row r="552" spans="1:18" hidden="1" x14ac:dyDescent="0.25">
      <c r="C552" s="160"/>
      <c r="D552" s="161"/>
      <c r="E552" s="162"/>
      <c r="F552" s="162"/>
      <c r="G552" s="163"/>
      <c r="H552" s="135"/>
      <c r="I552" s="164"/>
      <c r="J552" s="164"/>
      <c r="K552" s="165"/>
      <c r="L552" s="183"/>
      <c r="M552" s="167"/>
      <c r="N552" s="168"/>
      <c r="O552" s="169"/>
      <c r="Q552" s="499"/>
    </row>
    <row r="553" spans="1:18" ht="24.75" hidden="1" customHeight="1" x14ac:dyDescent="0.3">
      <c r="B553" s="57"/>
      <c r="Q553" s="499"/>
    </row>
    <row r="554" spans="1:18" ht="13.5" customHeight="1" x14ac:dyDescent="0.3">
      <c r="A554" s="57" t="s">
        <v>408</v>
      </c>
      <c r="B554" s="321"/>
      <c r="H554" s="321"/>
      <c r="I554" s="52"/>
      <c r="J554" s="310"/>
      <c r="K554" s="57"/>
      <c r="L554" s="321"/>
      <c r="M554" s="52"/>
      <c r="N554" s="310"/>
      <c r="O554" s="57"/>
      <c r="Q554" s="499"/>
    </row>
    <row r="555" spans="1:18" ht="22.5" customHeight="1" x14ac:dyDescent="0.25">
      <c r="A555" s="542"/>
      <c r="B555" s="321"/>
      <c r="C555" s="546" t="s">
        <v>36</v>
      </c>
      <c r="D555" s="544" t="s">
        <v>37</v>
      </c>
      <c r="E555" s="58" t="s">
        <v>787</v>
      </c>
      <c r="F555" s="58" t="s">
        <v>788</v>
      </c>
      <c r="G555" s="58" t="s">
        <v>789</v>
      </c>
      <c r="H555" s="321"/>
      <c r="I555" s="547" t="s">
        <v>377</v>
      </c>
      <c r="J555" s="547" t="s">
        <v>39</v>
      </c>
      <c r="K555" s="555" t="s">
        <v>40</v>
      </c>
      <c r="L555" s="557" t="s">
        <v>41</v>
      </c>
      <c r="M555" s="547" t="s">
        <v>42</v>
      </c>
      <c r="N555" s="547" t="s">
        <v>43</v>
      </c>
      <c r="O555" s="559" t="s">
        <v>378</v>
      </c>
      <c r="Q555" s="499"/>
    </row>
    <row r="556" spans="1:18" ht="17.25" customHeight="1" x14ac:dyDescent="0.25">
      <c r="A556" s="542"/>
      <c r="B556" s="321"/>
      <c r="C556" s="546"/>
      <c r="D556" s="545"/>
      <c r="E556" s="60" t="s">
        <v>45</v>
      </c>
      <c r="F556" s="60" t="s">
        <v>45</v>
      </c>
      <c r="G556" s="60" t="s">
        <v>45</v>
      </c>
      <c r="H556" s="61"/>
      <c r="I556" s="548"/>
      <c r="J556" s="548"/>
      <c r="K556" s="556"/>
      <c r="L556" s="558"/>
      <c r="M556" s="548"/>
      <c r="N556" s="548"/>
      <c r="O556" s="560"/>
      <c r="Q556" s="499"/>
    </row>
    <row r="557" spans="1:18" s="59" customFormat="1" x14ac:dyDescent="0.25">
      <c r="A557" s="542"/>
      <c r="B557" s="321"/>
      <c r="C557" s="325" t="s">
        <v>409</v>
      </c>
      <c r="D557" s="117">
        <v>10</v>
      </c>
      <c r="E557" s="471">
        <f t="shared" ref="E557" si="66">G557*1.1</f>
        <v>90.53</v>
      </c>
      <c r="F557" s="299">
        <f>G557*1.05</f>
        <v>86.415000000000006</v>
      </c>
      <c r="G557" s="299">
        <v>82.3</v>
      </c>
      <c r="H557" s="135"/>
      <c r="I557" s="66">
        <v>10</v>
      </c>
      <c r="J557" s="66" t="s">
        <v>155</v>
      </c>
      <c r="K557" s="67">
        <v>20</v>
      </c>
      <c r="L557" s="182">
        <v>0.55000000000000004</v>
      </c>
      <c r="M557" s="69">
        <v>2.5</v>
      </c>
      <c r="N557" s="70" t="s">
        <v>155</v>
      </c>
      <c r="O557" s="71">
        <v>1.67</v>
      </c>
      <c r="P557" s="457"/>
      <c r="Q557" s="499"/>
      <c r="R557" s="499"/>
    </row>
    <row r="558" spans="1:18" ht="19.5" customHeight="1" x14ac:dyDescent="0.25">
      <c r="A558" s="542"/>
      <c r="P558" s="62"/>
      <c r="Q558" s="499"/>
    </row>
    <row r="559" spans="1:18" ht="7.5" customHeight="1" x14ac:dyDescent="0.25">
      <c r="A559" s="479"/>
      <c r="D559" s="478"/>
      <c r="E559" s="386"/>
      <c r="F559" s="386"/>
      <c r="P559" s="62"/>
      <c r="Q559" s="499"/>
    </row>
    <row r="560" spans="1:18" ht="15.75" customHeight="1" x14ac:dyDescent="0.3">
      <c r="A560" s="57" t="s">
        <v>410</v>
      </c>
      <c r="B560" s="57"/>
      <c r="P560" s="62"/>
      <c r="Q560" s="499"/>
    </row>
    <row r="561" spans="1:18" ht="24.95" customHeight="1" x14ac:dyDescent="0.25">
      <c r="A561" s="549"/>
      <c r="B561" s="321"/>
      <c r="C561" s="546" t="s">
        <v>36</v>
      </c>
      <c r="D561" s="544" t="s">
        <v>37</v>
      </c>
      <c r="E561" s="58" t="s">
        <v>787</v>
      </c>
      <c r="F561" s="58" t="s">
        <v>788</v>
      </c>
      <c r="G561" s="58" t="s">
        <v>789</v>
      </c>
      <c r="H561" s="321"/>
      <c r="I561" s="547" t="s">
        <v>377</v>
      </c>
      <c r="J561" s="547" t="s">
        <v>39</v>
      </c>
      <c r="K561" s="555" t="s">
        <v>40</v>
      </c>
      <c r="L561" s="557" t="s">
        <v>41</v>
      </c>
      <c r="M561" s="547" t="s">
        <v>42</v>
      </c>
      <c r="N561" s="547" t="s">
        <v>43</v>
      </c>
      <c r="O561" s="559" t="s">
        <v>378</v>
      </c>
      <c r="Q561" s="499"/>
    </row>
    <row r="562" spans="1:18" ht="17.25" customHeight="1" x14ac:dyDescent="0.25">
      <c r="A562" s="549"/>
      <c r="B562" s="321"/>
      <c r="C562" s="546"/>
      <c r="D562" s="545"/>
      <c r="E562" s="60" t="s">
        <v>45</v>
      </c>
      <c r="F562" s="60" t="s">
        <v>45</v>
      </c>
      <c r="G562" s="60" t="s">
        <v>45</v>
      </c>
      <c r="H562" s="61"/>
      <c r="I562" s="548"/>
      <c r="J562" s="548"/>
      <c r="K562" s="556"/>
      <c r="L562" s="558"/>
      <c r="M562" s="548"/>
      <c r="N562" s="548"/>
      <c r="O562" s="560"/>
      <c r="Q562" s="499"/>
    </row>
    <row r="563" spans="1:18" ht="17.25" customHeight="1" x14ac:dyDescent="0.25">
      <c r="A563" s="549"/>
      <c r="B563" s="321"/>
      <c r="C563" s="118" t="s">
        <v>411</v>
      </c>
      <c r="D563" s="119">
        <v>5</v>
      </c>
      <c r="E563" s="74">
        <f t="shared" ref="E563" si="67">G563*1.1</f>
        <v>168.96</v>
      </c>
      <c r="F563" s="298">
        <f>G563*1.05</f>
        <v>161.28</v>
      </c>
      <c r="G563" s="298">
        <v>153.6</v>
      </c>
      <c r="H563" s="135"/>
      <c r="I563" s="76">
        <v>25</v>
      </c>
      <c r="J563" s="76" t="s">
        <v>155</v>
      </c>
      <c r="K563" s="77">
        <v>20</v>
      </c>
      <c r="L563" s="184">
        <v>0.55000000000000004</v>
      </c>
      <c r="M563" s="79">
        <v>3.5</v>
      </c>
      <c r="N563" s="80" t="s">
        <v>155</v>
      </c>
      <c r="O563" s="81">
        <v>1.88</v>
      </c>
      <c r="Q563" s="499"/>
    </row>
    <row r="564" spans="1:18" ht="17.25" customHeight="1" x14ac:dyDescent="0.25">
      <c r="Q564" s="499"/>
    </row>
    <row r="565" spans="1:18" ht="16.5" customHeight="1" x14ac:dyDescent="0.3">
      <c r="A565" s="57" t="s">
        <v>412</v>
      </c>
      <c r="B565" s="57"/>
      <c r="Q565" s="499"/>
    </row>
    <row r="566" spans="1:18" ht="22.5" customHeight="1" x14ac:dyDescent="0.25">
      <c r="A566" s="549"/>
      <c r="B566" s="321"/>
      <c r="C566" s="546" t="s">
        <v>36</v>
      </c>
      <c r="D566" s="544" t="s">
        <v>37</v>
      </c>
      <c r="E566" s="58" t="s">
        <v>787</v>
      </c>
      <c r="F566" s="58" t="s">
        <v>788</v>
      </c>
      <c r="G566" s="58" t="s">
        <v>789</v>
      </c>
      <c r="H566" s="321"/>
      <c r="I566" s="547" t="s">
        <v>377</v>
      </c>
      <c r="J566" s="547" t="s">
        <v>39</v>
      </c>
      <c r="K566" s="555" t="s">
        <v>40</v>
      </c>
      <c r="L566" s="557" t="s">
        <v>41</v>
      </c>
      <c r="M566" s="547" t="s">
        <v>42</v>
      </c>
      <c r="N566" s="547" t="s">
        <v>43</v>
      </c>
      <c r="O566" s="559" t="s">
        <v>378</v>
      </c>
      <c r="Q566" s="499"/>
    </row>
    <row r="567" spans="1:18" ht="16.5" customHeight="1" x14ac:dyDescent="0.25">
      <c r="A567" s="549"/>
      <c r="B567" s="321"/>
      <c r="C567" s="546"/>
      <c r="D567" s="545"/>
      <c r="E567" s="60" t="s">
        <v>45</v>
      </c>
      <c r="F567" s="60" t="s">
        <v>45</v>
      </c>
      <c r="G567" s="60" t="s">
        <v>45</v>
      </c>
      <c r="H567" s="61"/>
      <c r="I567" s="548"/>
      <c r="J567" s="548"/>
      <c r="K567" s="556"/>
      <c r="L567" s="558"/>
      <c r="M567" s="548"/>
      <c r="N567" s="548"/>
      <c r="O567" s="560"/>
      <c r="Q567" s="499"/>
    </row>
    <row r="568" spans="1:18" ht="18" customHeight="1" x14ac:dyDescent="0.25">
      <c r="A568" s="549"/>
      <c r="B568" s="321"/>
      <c r="C568" s="185" t="s">
        <v>637</v>
      </c>
      <c r="D568" s="117">
        <v>5</v>
      </c>
      <c r="E568" s="471">
        <f t="shared" ref="E568" si="68">G568*1.1</f>
        <v>168.96</v>
      </c>
      <c r="F568" s="299">
        <f>G568*1.05</f>
        <v>161.28</v>
      </c>
      <c r="G568" s="299">
        <v>153.6</v>
      </c>
      <c r="H568" s="135"/>
      <c r="I568" s="66">
        <v>25</v>
      </c>
      <c r="J568" s="66" t="s">
        <v>155</v>
      </c>
      <c r="K568" s="67">
        <v>20</v>
      </c>
      <c r="L568" s="182">
        <v>0.55000000000000004</v>
      </c>
      <c r="M568" s="69" t="s">
        <v>155</v>
      </c>
      <c r="N568" s="70" t="s">
        <v>155</v>
      </c>
      <c r="O568" s="71">
        <v>1.93</v>
      </c>
      <c r="Q568" s="499"/>
    </row>
    <row r="569" spans="1:18" ht="6.75" customHeight="1" x14ac:dyDescent="0.25">
      <c r="A569" s="321"/>
      <c r="B569" s="321"/>
      <c r="C569" s="255"/>
      <c r="D569" s="161"/>
      <c r="E569" s="200"/>
      <c r="F569" s="200"/>
      <c r="G569" s="200"/>
      <c r="H569" s="135"/>
      <c r="I569" s="164"/>
      <c r="J569" s="164"/>
      <c r="K569" s="165"/>
      <c r="L569" s="183"/>
      <c r="M569" s="252"/>
      <c r="N569" s="253"/>
      <c r="O569" s="254"/>
      <c r="Q569" s="499"/>
    </row>
    <row r="570" spans="1:18" ht="11.25" customHeight="1" x14ac:dyDescent="0.25">
      <c r="Q570" s="499"/>
    </row>
    <row r="571" spans="1:18" s="59" customFormat="1" ht="24.95" customHeight="1" x14ac:dyDescent="0.25">
      <c r="A571" s="251" t="s">
        <v>413</v>
      </c>
      <c r="B571" s="251"/>
      <c r="C571" s="251"/>
      <c r="D571" s="251"/>
      <c r="E571" s="251"/>
      <c r="F571" s="251"/>
      <c r="G571" s="154"/>
      <c r="H571" s="251"/>
      <c r="I571" s="251"/>
      <c r="J571" s="251"/>
      <c r="K571" s="251"/>
      <c r="L571" s="251"/>
      <c r="M571" s="155"/>
      <c r="N571" s="155"/>
      <c r="O571" s="155"/>
      <c r="P571" s="457"/>
      <c r="Q571" s="499"/>
      <c r="R571" s="499"/>
    </row>
    <row r="572" spans="1:18" s="62" customFormat="1" ht="7.5" customHeight="1" x14ac:dyDescent="0.25">
      <c r="A572" s="186"/>
      <c r="B572" s="186"/>
      <c r="C572" s="186"/>
      <c r="D572" s="186"/>
      <c r="E572" s="186"/>
      <c r="F572" s="186"/>
      <c r="G572" s="187"/>
      <c r="H572" s="186"/>
      <c r="I572" s="186"/>
      <c r="J572" s="186"/>
      <c r="K572" s="186"/>
      <c r="L572" s="186"/>
      <c r="M572" s="186"/>
      <c r="N572" s="186"/>
      <c r="O572" s="186"/>
      <c r="P572" s="457"/>
      <c r="Q572" s="499"/>
      <c r="R572" s="501"/>
    </row>
    <row r="573" spans="1:18" ht="24.95" customHeight="1" x14ac:dyDescent="0.25">
      <c r="A573" s="170"/>
      <c r="B573" s="321"/>
      <c r="C573" s="546" t="s">
        <v>36</v>
      </c>
      <c r="D573" s="544" t="s">
        <v>37</v>
      </c>
      <c r="E573" s="58" t="s">
        <v>787</v>
      </c>
      <c r="F573" s="58" t="s">
        <v>788</v>
      </c>
      <c r="G573" s="58" t="s">
        <v>789</v>
      </c>
      <c r="H573" s="321"/>
      <c r="I573" s="547" t="s">
        <v>38</v>
      </c>
      <c r="J573" s="547" t="s">
        <v>39</v>
      </c>
      <c r="K573" s="555" t="s">
        <v>40</v>
      </c>
      <c r="L573" s="557" t="s">
        <v>41</v>
      </c>
      <c r="M573" s="547" t="s">
        <v>42</v>
      </c>
      <c r="N573" s="547" t="s">
        <v>43</v>
      </c>
      <c r="O573" s="559" t="s">
        <v>44</v>
      </c>
      <c r="Q573" s="499"/>
    </row>
    <row r="574" spans="1:18" ht="12.75" customHeight="1" x14ac:dyDescent="0.25">
      <c r="A574" s="170"/>
      <c r="B574" s="321"/>
      <c r="C574" s="546"/>
      <c r="D574" s="545"/>
      <c r="E574" s="60" t="s">
        <v>45</v>
      </c>
      <c r="F574" s="60" t="s">
        <v>45</v>
      </c>
      <c r="G574" s="60" t="s">
        <v>45</v>
      </c>
      <c r="H574" s="61"/>
      <c r="I574" s="548"/>
      <c r="J574" s="548"/>
      <c r="K574" s="556"/>
      <c r="L574" s="558"/>
      <c r="M574" s="548"/>
      <c r="N574" s="548"/>
      <c r="O574" s="560"/>
      <c r="Q574" s="499"/>
    </row>
    <row r="575" spans="1:18" ht="15" customHeight="1" x14ac:dyDescent="0.25">
      <c r="A575" s="543"/>
      <c r="C575" s="118" t="s">
        <v>414</v>
      </c>
      <c r="D575" s="119">
        <v>50</v>
      </c>
      <c r="E575" s="74">
        <f t="shared" ref="E575:E583" si="69">G575*1.1</f>
        <v>105.60000000000001</v>
      </c>
      <c r="F575" s="298">
        <f>G575*1.05</f>
        <v>100.80000000000001</v>
      </c>
      <c r="G575" s="298">
        <v>96</v>
      </c>
      <c r="H575" s="135"/>
      <c r="I575" s="76">
        <v>150</v>
      </c>
      <c r="J575" s="76">
        <v>125</v>
      </c>
      <c r="K575" s="77">
        <v>40</v>
      </c>
      <c r="L575" s="78">
        <v>4</v>
      </c>
      <c r="M575" s="188" t="s">
        <v>415</v>
      </c>
      <c r="N575" s="80" t="s">
        <v>416</v>
      </c>
      <c r="O575" s="81">
        <v>0.38400000000000001</v>
      </c>
      <c r="Q575" s="499"/>
    </row>
    <row r="576" spans="1:18" ht="16.5" customHeight="1" x14ac:dyDescent="0.25">
      <c r="A576" s="543"/>
      <c r="C576" s="325" t="s">
        <v>417</v>
      </c>
      <c r="D576" s="117">
        <v>40</v>
      </c>
      <c r="E576" s="471">
        <f t="shared" si="69"/>
        <v>115.50000000000001</v>
      </c>
      <c r="F576" s="299">
        <f t="shared" ref="F576:F583" si="70">G576*1.05</f>
        <v>110.25</v>
      </c>
      <c r="G576" s="299">
        <v>105</v>
      </c>
      <c r="H576" s="135"/>
      <c r="I576" s="66">
        <v>200</v>
      </c>
      <c r="J576" s="66">
        <v>140</v>
      </c>
      <c r="K576" s="67">
        <v>40</v>
      </c>
      <c r="L576" s="68">
        <v>4</v>
      </c>
      <c r="M576" s="189" t="s">
        <v>415</v>
      </c>
      <c r="N576" s="70" t="s">
        <v>418</v>
      </c>
      <c r="O576" s="71">
        <v>0.48</v>
      </c>
      <c r="Q576" s="499"/>
    </row>
    <row r="577" spans="1:18" ht="17.25" customHeight="1" x14ac:dyDescent="0.3">
      <c r="A577" s="543"/>
      <c r="B577" s="57"/>
      <c r="C577" s="118" t="s">
        <v>419</v>
      </c>
      <c r="D577" s="119">
        <v>30</v>
      </c>
      <c r="E577" s="74">
        <f t="shared" si="69"/>
        <v>125.4</v>
      </c>
      <c r="F577" s="298">
        <f t="shared" si="70"/>
        <v>119.7</v>
      </c>
      <c r="G577" s="298">
        <v>114</v>
      </c>
      <c r="H577" s="135"/>
      <c r="I577" s="76">
        <v>250</v>
      </c>
      <c r="J577" s="76">
        <v>155</v>
      </c>
      <c r="K577" s="77">
        <v>40</v>
      </c>
      <c r="L577" s="78">
        <v>4</v>
      </c>
      <c r="M577" s="188" t="s">
        <v>415</v>
      </c>
      <c r="N577" s="80" t="s">
        <v>420</v>
      </c>
      <c r="O577" s="81">
        <v>0.55800000000000005</v>
      </c>
      <c r="Q577" s="499"/>
    </row>
    <row r="578" spans="1:18" ht="15.75" customHeight="1" x14ac:dyDescent="0.25">
      <c r="A578" s="543"/>
      <c r="B578" s="321"/>
      <c r="C578" s="325" t="s">
        <v>421</v>
      </c>
      <c r="D578" s="117">
        <v>30</v>
      </c>
      <c r="E578" s="471">
        <f t="shared" si="69"/>
        <v>137.5</v>
      </c>
      <c r="F578" s="299">
        <f t="shared" si="70"/>
        <v>131.25</v>
      </c>
      <c r="G578" s="299">
        <v>125</v>
      </c>
      <c r="H578" s="135"/>
      <c r="I578" s="66">
        <v>300</v>
      </c>
      <c r="J578" s="66">
        <v>195</v>
      </c>
      <c r="K578" s="67">
        <v>40</v>
      </c>
      <c r="L578" s="68">
        <v>4</v>
      </c>
      <c r="M578" s="189" t="s">
        <v>415</v>
      </c>
      <c r="N578" s="70" t="s">
        <v>422</v>
      </c>
      <c r="O578" s="71">
        <v>0.75600000000000001</v>
      </c>
      <c r="Q578" s="499"/>
    </row>
    <row r="579" spans="1:18" ht="17.25" customHeight="1" x14ac:dyDescent="0.25">
      <c r="A579" s="543"/>
      <c r="B579" s="321"/>
      <c r="C579" s="118" t="s">
        <v>423</v>
      </c>
      <c r="D579" s="119">
        <v>25</v>
      </c>
      <c r="E579" s="74">
        <f t="shared" si="69"/>
        <v>149.60000000000002</v>
      </c>
      <c r="F579" s="298">
        <f t="shared" si="70"/>
        <v>142.80000000000001</v>
      </c>
      <c r="G579" s="298">
        <v>136</v>
      </c>
      <c r="H579" s="135"/>
      <c r="I579" s="76">
        <v>350</v>
      </c>
      <c r="J579" s="76">
        <v>210</v>
      </c>
      <c r="K579" s="77">
        <v>40</v>
      </c>
      <c r="L579" s="78">
        <v>4</v>
      </c>
      <c r="M579" s="188" t="s">
        <v>415</v>
      </c>
      <c r="N579" s="80" t="s">
        <v>424</v>
      </c>
      <c r="O579" s="81">
        <v>0.878</v>
      </c>
      <c r="Q579" s="499"/>
    </row>
    <row r="580" spans="1:18" ht="15" customHeight="1" x14ac:dyDescent="0.25">
      <c r="A580" s="543"/>
      <c r="B580" s="321"/>
      <c r="C580" s="325" t="s">
        <v>425</v>
      </c>
      <c r="D580" s="117">
        <v>20</v>
      </c>
      <c r="E580" s="471">
        <f t="shared" si="69"/>
        <v>162.80000000000001</v>
      </c>
      <c r="F580" s="299">
        <f t="shared" si="70"/>
        <v>155.4</v>
      </c>
      <c r="G580" s="299">
        <v>148</v>
      </c>
      <c r="H580" s="135"/>
      <c r="I580" s="66">
        <v>400</v>
      </c>
      <c r="J580" s="66">
        <v>225</v>
      </c>
      <c r="K580" s="67">
        <v>40</v>
      </c>
      <c r="L580" s="68">
        <v>4</v>
      </c>
      <c r="M580" s="189" t="s">
        <v>415</v>
      </c>
      <c r="N580" s="70" t="s">
        <v>426</v>
      </c>
      <c r="O580" s="71">
        <v>0.95399999999999996</v>
      </c>
      <c r="Q580" s="499"/>
    </row>
    <row r="581" spans="1:18" ht="16.5" customHeight="1" x14ac:dyDescent="0.25">
      <c r="A581" s="170"/>
      <c r="B581" s="321"/>
      <c r="C581" s="118" t="s">
        <v>427</v>
      </c>
      <c r="D581" s="119">
        <v>15</v>
      </c>
      <c r="E581" s="74">
        <f t="shared" si="69"/>
        <v>169.4</v>
      </c>
      <c r="F581" s="298">
        <f t="shared" si="70"/>
        <v>161.70000000000002</v>
      </c>
      <c r="G581" s="298">
        <v>154</v>
      </c>
      <c r="H581" s="135"/>
      <c r="I581" s="76">
        <v>450</v>
      </c>
      <c r="J581" s="76">
        <v>240</v>
      </c>
      <c r="K581" s="77">
        <v>40</v>
      </c>
      <c r="L581" s="78">
        <v>4</v>
      </c>
      <c r="M581" s="188" t="s">
        <v>415</v>
      </c>
      <c r="N581" s="80" t="s">
        <v>428</v>
      </c>
      <c r="O581" s="81">
        <v>1.0640000000000001</v>
      </c>
      <c r="Q581" s="499"/>
    </row>
    <row r="582" spans="1:18" s="59" customFormat="1" ht="15.75" customHeight="1" x14ac:dyDescent="0.25">
      <c r="A582" s="170"/>
      <c r="B582" s="321"/>
      <c r="C582" s="325" t="s">
        <v>429</v>
      </c>
      <c r="D582" s="117">
        <v>12</v>
      </c>
      <c r="E582" s="471">
        <f t="shared" si="69"/>
        <v>189.20000000000002</v>
      </c>
      <c r="F582" s="299">
        <f t="shared" si="70"/>
        <v>180.6</v>
      </c>
      <c r="G582" s="299">
        <v>172</v>
      </c>
      <c r="H582" s="135"/>
      <c r="I582" s="66">
        <v>500</v>
      </c>
      <c r="J582" s="66">
        <v>255</v>
      </c>
      <c r="K582" s="67">
        <v>40</v>
      </c>
      <c r="L582" s="68">
        <v>4</v>
      </c>
      <c r="M582" s="189" t="s">
        <v>415</v>
      </c>
      <c r="N582" s="70" t="s">
        <v>430</v>
      </c>
      <c r="O582" s="71">
        <v>1.1459999999999999</v>
      </c>
      <c r="P582" s="457"/>
      <c r="Q582" s="499"/>
      <c r="R582" s="498"/>
    </row>
    <row r="583" spans="1:18" ht="17.25" customHeight="1" x14ac:dyDescent="0.25">
      <c r="A583" s="170"/>
      <c r="B583" s="321"/>
      <c r="C583" s="118" t="s">
        <v>431</v>
      </c>
      <c r="D583" s="119">
        <v>10</v>
      </c>
      <c r="E583" s="74">
        <f t="shared" si="69"/>
        <v>245.3</v>
      </c>
      <c r="F583" s="298">
        <f t="shared" si="70"/>
        <v>234.15</v>
      </c>
      <c r="G583" s="298">
        <v>223</v>
      </c>
      <c r="H583" s="135"/>
      <c r="I583" s="76">
        <v>600</v>
      </c>
      <c r="J583" s="76">
        <v>270</v>
      </c>
      <c r="K583" s="77">
        <v>40</v>
      </c>
      <c r="L583" s="78">
        <v>4</v>
      </c>
      <c r="M583" s="188" t="s">
        <v>415</v>
      </c>
      <c r="N583" s="80" t="s">
        <v>432</v>
      </c>
      <c r="O583" s="81">
        <v>1.67</v>
      </c>
      <c r="P583" s="62"/>
      <c r="Q583" s="499"/>
    </row>
    <row r="584" spans="1:18" hidden="1" x14ac:dyDescent="0.25">
      <c r="C584" s="160"/>
      <c r="D584" s="161"/>
      <c r="E584" s="162"/>
      <c r="F584" s="162"/>
      <c r="G584" s="163"/>
      <c r="H584" s="135"/>
      <c r="I584" s="164"/>
      <c r="J584" s="164"/>
      <c r="K584" s="165"/>
      <c r="L584" s="78">
        <v>4</v>
      </c>
      <c r="M584" s="190"/>
      <c r="N584" s="168"/>
      <c r="O584" s="169"/>
      <c r="Q584" s="499"/>
    </row>
    <row r="585" spans="1:18" ht="24.95" customHeight="1" x14ac:dyDescent="0.25">
      <c r="A585" s="251" t="s">
        <v>433</v>
      </c>
      <c r="B585" s="251"/>
      <c r="C585" s="251"/>
      <c r="D585" s="251"/>
      <c r="E585" s="251"/>
      <c r="F585" s="251"/>
      <c r="G585" s="154"/>
      <c r="H585" s="251"/>
      <c r="I585" s="251"/>
      <c r="J585" s="251"/>
      <c r="K585" s="251"/>
      <c r="L585" s="251"/>
      <c r="M585" s="155"/>
      <c r="N585" s="155"/>
      <c r="O585" s="155"/>
      <c r="Q585" s="499"/>
    </row>
    <row r="586" spans="1:18" ht="18" customHeight="1" x14ac:dyDescent="0.3">
      <c r="A586" s="57" t="s">
        <v>434</v>
      </c>
      <c r="B586" s="57"/>
      <c r="Q586" s="499"/>
    </row>
    <row r="587" spans="1:18" ht="8.25" customHeight="1" x14ac:dyDescent="0.25">
      <c r="A587" s="543"/>
      <c r="C587" s="445"/>
      <c r="D587" s="445"/>
      <c r="E587" s="445"/>
      <c r="F587" s="445"/>
      <c r="G587" s="445"/>
      <c r="H587" s="445"/>
      <c r="I587" s="445"/>
      <c r="J587" s="445"/>
      <c r="K587" s="445"/>
      <c r="L587" s="445"/>
      <c r="M587" s="445"/>
      <c r="N587" s="445"/>
      <c r="O587" s="445"/>
      <c r="Q587" s="499"/>
    </row>
    <row r="588" spans="1:18" s="59" customFormat="1" ht="24.95" customHeight="1" x14ac:dyDescent="0.25">
      <c r="A588" s="543"/>
      <c r="B588"/>
      <c r="C588" s="546" t="s">
        <v>36</v>
      </c>
      <c r="D588" s="544" t="s">
        <v>37</v>
      </c>
      <c r="E588" s="58" t="s">
        <v>787</v>
      </c>
      <c r="F588" s="58" t="s">
        <v>788</v>
      </c>
      <c r="G588" s="58" t="s">
        <v>789</v>
      </c>
      <c r="H588" s="321"/>
      <c r="I588" s="547" t="s">
        <v>38</v>
      </c>
      <c r="J588" s="547" t="s">
        <v>39</v>
      </c>
      <c r="K588" s="555" t="s">
        <v>40</v>
      </c>
      <c r="L588" s="557" t="s">
        <v>41</v>
      </c>
      <c r="M588" s="547" t="s">
        <v>435</v>
      </c>
      <c r="N588" s="547" t="s">
        <v>436</v>
      </c>
      <c r="O588" s="559" t="s">
        <v>44</v>
      </c>
      <c r="P588" s="457"/>
      <c r="Q588" s="499"/>
      <c r="R588" s="499"/>
    </row>
    <row r="589" spans="1:18" ht="17.25" customHeight="1" x14ac:dyDescent="0.25">
      <c r="A589" s="543"/>
      <c r="C589" s="546"/>
      <c r="D589" s="545"/>
      <c r="E589" s="60" t="s">
        <v>45</v>
      </c>
      <c r="F589" s="60" t="s">
        <v>45</v>
      </c>
      <c r="G589" s="60" t="s">
        <v>45</v>
      </c>
      <c r="H589" s="61"/>
      <c r="I589" s="548"/>
      <c r="J589" s="548"/>
      <c r="K589" s="556"/>
      <c r="L589" s="558"/>
      <c r="M589" s="548"/>
      <c r="N589" s="548"/>
      <c r="O589" s="560"/>
      <c r="P589" s="62"/>
      <c r="Q589" s="499"/>
    </row>
    <row r="590" spans="1:18" ht="15" customHeight="1" x14ac:dyDescent="0.25">
      <c r="A590" s="543"/>
      <c r="C590" s="118" t="s">
        <v>437</v>
      </c>
      <c r="D590" s="119">
        <v>1</v>
      </c>
      <c r="E590" s="74">
        <f t="shared" ref="E590:E591" si="71">G590*1.1</f>
        <v>189.20000000000002</v>
      </c>
      <c r="F590" s="298">
        <f>G590*1.05</f>
        <v>180.6</v>
      </c>
      <c r="G590" s="298">
        <v>172</v>
      </c>
      <c r="H590" s="135"/>
      <c r="I590" s="76">
        <v>90</v>
      </c>
      <c r="J590" s="76">
        <v>120</v>
      </c>
      <c r="K590" s="77">
        <v>60</v>
      </c>
      <c r="L590" s="78">
        <v>5</v>
      </c>
      <c r="M590" s="79" t="s">
        <v>438</v>
      </c>
      <c r="N590" s="80" t="s">
        <v>439</v>
      </c>
      <c r="O590" s="81">
        <v>1.226</v>
      </c>
      <c r="Q590" s="499"/>
    </row>
    <row r="591" spans="1:18" ht="15" customHeight="1" x14ac:dyDescent="0.25">
      <c r="A591" s="543"/>
      <c r="C591" s="325" t="s">
        <v>440</v>
      </c>
      <c r="D591" s="117">
        <v>1</v>
      </c>
      <c r="E591" s="471">
        <f t="shared" si="71"/>
        <v>212.3</v>
      </c>
      <c r="F591" s="299">
        <f>G591*1.05</f>
        <v>202.65</v>
      </c>
      <c r="G591" s="299">
        <v>193</v>
      </c>
      <c r="H591" s="135"/>
      <c r="I591" s="66">
        <v>150</v>
      </c>
      <c r="J591" s="66">
        <v>120</v>
      </c>
      <c r="K591" s="67">
        <v>60</v>
      </c>
      <c r="L591" s="68">
        <v>5</v>
      </c>
      <c r="M591" s="69" t="s">
        <v>438</v>
      </c>
      <c r="N591" s="70" t="s">
        <v>439</v>
      </c>
      <c r="O591" s="71">
        <v>1.214</v>
      </c>
      <c r="Q591" s="499"/>
      <c r="R591" s="500"/>
    </row>
    <row r="592" spans="1:18" ht="18" customHeight="1" x14ac:dyDescent="0.25">
      <c r="A592" s="543"/>
      <c r="Q592" s="499"/>
    </row>
    <row r="593" spans="1:18" ht="7.5" customHeight="1" x14ac:dyDescent="0.25">
      <c r="A593" s="170"/>
      <c r="B593" s="321"/>
      <c r="P593" s="62"/>
      <c r="Q593" s="499"/>
    </row>
    <row r="594" spans="1:18" ht="18.75" customHeight="1" x14ac:dyDescent="0.3">
      <c r="A594" s="57" t="s">
        <v>441</v>
      </c>
      <c r="B594" s="321"/>
      <c r="D594" s="57"/>
      <c r="E594" s="57"/>
      <c r="F594" s="57"/>
      <c r="G594" s="172"/>
      <c r="H594" s="52"/>
      <c r="I594" s="57"/>
      <c r="J594" s="321"/>
      <c r="K594" s="52"/>
      <c r="L594" s="57"/>
      <c r="M594" s="321"/>
      <c r="N594" s="52"/>
      <c r="O594" s="57"/>
      <c r="Q594" s="499"/>
    </row>
    <row r="595" spans="1:18" ht="24.95" customHeight="1" x14ac:dyDescent="0.25">
      <c r="A595" s="542"/>
      <c r="B595" s="321"/>
      <c r="C595" s="546" t="s">
        <v>36</v>
      </c>
      <c r="D595" s="544" t="s">
        <v>37</v>
      </c>
      <c r="E595" s="58" t="s">
        <v>787</v>
      </c>
      <c r="F595" s="58" t="s">
        <v>788</v>
      </c>
      <c r="G595" s="58" t="s">
        <v>789</v>
      </c>
      <c r="H595" s="321"/>
      <c r="I595" s="567" t="s">
        <v>442</v>
      </c>
      <c r="J595" s="547" t="s">
        <v>39</v>
      </c>
      <c r="K595" s="555" t="s">
        <v>443</v>
      </c>
      <c r="L595" s="557" t="s">
        <v>41</v>
      </c>
      <c r="M595" s="547" t="s">
        <v>42</v>
      </c>
      <c r="N595" s="547" t="s">
        <v>444</v>
      </c>
      <c r="O595" s="559" t="s">
        <v>44</v>
      </c>
      <c r="Q595" s="499"/>
    </row>
    <row r="596" spans="1:18" ht="15" customHeight="1" x14ac:dyDescent="0.25">
      <c r="A596" s="542"/>
      <c r="B596" s="132"/>
      <c r="C596" s="546"/>
      <c r="D596" s="545"/>
      <c r="E596" s="60" t="s">
        <v>45</v>
      </c>
      <c r="F596" s="60" t="s">
        <v>45</v>
      </c>
      <c r="G596" s="60" t="s">
        <v>45</v>
      </c>
      <c r="H596" s="61"/>
      <c r="I596" s="568"/>
      <c r="J596" s="548"/>
      <c r="K596" s="556"/>
      <c r="L596" s="558"/>
      <c r="M596" s="548"/>
      <c r="N596" s="548"/>
      <c r="O596" s="560"/>
      <c r="Q596" s="499"/>
    </row>
    <row r="597" spans="1:18" ht="15" customHeight="1" x14ac:dyDescent="0.25">
      <c r="A597" s="542"/>
      <c r="C597" s="118" t="s">
        <v>445</v>
      </c>
      <c r="D597" s="119">
        <v>1</v>
      </c>
      <c r="E597" s="74">
        <f t="shared" ref="E597:E600" si="72">G597*1.1</f>
        <v>201.3</v>
      </c>
      <c r="F597" s="298">
        <f>G597*1.05</f>
        <v>192.15</v>
      </c>
      <c r="G597" s="75">
        <v>183</v>
      </c>
      <c r="H597" s="135"/>
      <c r="I597" s="76" t="s">
        <v>446</v>
      </c>
      <c r="J597" s="76">
        <v>120</v>
      </c>
      <c r="K597" s="77" t="s">
        <v>447</v>
      </c>
      <c r="L597" s="78">
        <v>2</v>
      </c>
      <c r="M597" s="79" t="s">
        <v>448</v>
      </c>
      <c r="N597" s="80" t="s">
        <v>449</v>
      </c>
      <c r="O597" s="81">
        <v>0.83599999999999997</v>
      </c>
      <c r="Q597" s="499"/>
    </row>
    <row r="598" spans="1:18" s="59" customFormat="1" ht="15" customHeight="1" x14ac:dyDescent="0.25">
      <c r="A598" s="542"/>
      <c r="B598"/>
      <c r="C598" s="325" t="s">
        <v>450</v>
      </c>
      <c r="D598" s="117">
        <v>1</v>
      </c>
      <c r="E598" s="471">
        <f t="shared" si="72"/>
        <v>221.10000000000002</v>
      </c>
      <c r="F598" s="299">
        <f>G598*1.05</f>
        <v>211.05</v>
      </c>
      <c r="G598" s="65">
        <v>201</v>
      </c>
      <c r="H598" s="135"/>
      <c r="I598" s="66" t="s">
        <v>451</v>
      </c>
      <c r="J598" s="66">
        <v>145</v>
      </c>
      <c r="K598" s="67" t="s">
        <v>447</v>
      </c>
      <c r="L598" s="68">
        <v>2</v>
      </c>
      <c r="M598" s="69" t="s">
        <v>448</v>
      </c>
      <c r="N598" s="70" t="s">
        <v>449</v>
      </c>
      <c r="O598" s="71">
        <v>1.1259999999999999</v>
      </c>
      <c r="P598" s="457"/>
      <c r="Q598" s="499"/>
      <c r="R598" s="498"/>
    </row>
    <row r="599" spans="1:18" ht="15" customHeight="1" x14ac:dyDescent="0.3">
      <c r="A599" s="542"/>
      <c r="B599" s="57"/>
      <c r="C599" s="118" t="s">
        <v>452</v>
      </c>
      <c r="D599" s="119">
        <v>1</v>
      </c>
      <c r="E599" s="74">
        <f t="shared" si="72"/>
        <v>235.4</v>
      </c>
      <c r="F599" s="298">
        <f>G599*1.05</f>
        <v>224.70000000000002</v>
      </c>
      <c r="G599" s="75">
        <v>214</v>
      </c>
      <c r="H599" s="135"/>
      <c r="I599" s="76" t="s">
        <v>453</v>
      </c>
      <c r="J599" s="76">
        <v>202</v>
      </c>
      <c r="K599" s="77" t="s">
        <v>454</v>
      </c>
      <c r="L599" s="78">
        <v>2</v>
      </c>
      <c r="M599" s="79" t="s">
        <v>448</v>
      </c>
      <c r="N599" s="80" t="s">
        <v>455</v>
      </c>
      <c r="O599" s="81">
        <v>2.25</v>
      </c>
      <c r="P599" s="62"/>
      <c r="Q599" s="499"/>
    </row>
    <row r="600" spans="1:18" ht="15" customHeight="1" x14ac:dyDescent="0.25">
      <c r="A600" s="542"/>
      <c r="B600" s="321"/>
      <c r="C600" s="325" t="s">
        <v>456</v>
      </c>
      <c r="D600" s="117">
        <v>1</v>
      </c>
      <c r="E600" s="471">
        <f t="shared" si="72"/>
        <v>259.60000000000002</v>
      </c>
      <c r="F600" s="299">
        <f>G600*1.05</f>
        <v>247.8</v>
      </c>
      <c r="G600" s="65">
        <v>236</v>
      </c>
      <c r="H600" s="135"/>
      <c r="I600" s="66" t="s">
        <v>457</v>
      </c>
      <c r="J600" s="66">
        <v>202</v>
      </c>
      <c r="K600" s="67" t="s">
        <v>454</v>
      </c>
      <c r="L600" s="68">
        <v>2</v>
      </c>
      <c r="M600" s="69" t="s">
        <v>448</v>
      </c>
      <c r="N600" s="70" t="s">
        <v>455</v>
      </c>
      <c r="O600" s="71">
        <v>2.504</v>
      </c>
      <c r="Q600" s="499"/>
    </row>
    <row r="601" spans="1:18" ht="19.5" customHeight="1" x14ac:dyDescent="0.3">
      <c r="A601" s="57" t="s">
        <v>458</v>
      </c>
      <c r="B601" s="321"/>
      <c r="Q601" s="499"/>
    </row>
    <row r="602" spans="1:18" ht="22.5" customHeight="1" x14ac:dyDescent="0.25">
      <c r="A602" s="542"/>
      <c r="B602" s="321"/>
      <c r="C602" s="546" t="s">
        <v>36</v>
      </c>
      <c r="D602" s="544" t="s">
        <v>37</v>
      </c>
      <c r="E602" s="58" t="s">
        <v>787</v>
      </c>
      <c r="F602" s="58" t="s">
        <v>788</v>
      </c>
      <c r="G602" s="58" t="s">
        <v>789</v>
      </c>
      <c r="H602" s="321"/>
      <c r="I602" s="547" t="s">
        <v>38</v>
      </c>
      <c r="J602" s="547" t="s">
        <v>39</v>
      </c>
      <c r="K602" s="555" t="s">
        <v>40</v>
      </c>
      <c r="L602" s="557" t="s">
        <v>41</v>
      </c>
      <c r="M602" s="547" t="s">
        <v>459</v>
      </c>
      <c r="N602" s="547" t="s">
        <v>436</v>
      </c>
      <c r="O602" s="559" t="s">
        <v>44</v>
      </c>
      <c r="Q602" s="499"/>
    </row>
    <row r="603" spans="1:18" ht="17.25" customHeight="1" x14ac:dyDescent="0.25">
      <c r="A603" s="542"/>
      <c r="B603" s="132"/>
      <c r="C603" s="546"/>
      <c r="D603" s="545"/>
      <c r="E603" s="60" t="s">
        <v>45</v>
      </c>
      <c r="F603" s="60" t="s">
        <v>45</v>
      </c>
      <c r="G603" s="60" t="s">
        <v>45</v>
      </c>
      <c r="H603" s="61"/>
      <c r="I603" s="548"/>
      <c r="J603" s="548"/>
      <c r="K603" s="556"/>
      <c r="L603" s="558"/>
      <c r="M603" s="548"/>
      <c r="N603" s="548"/>
      <c r="O603" s="560"/>
      <c r="Q603" s="499"/>
    </row>
    <row r="604" spans="1:18" ht="15" customHeight="1" x14ac:dyDescent="0.25">
      <c r="A604" s="542"/>
      <c r="B604" s="132"/>
      <c r="C604" s="324" t="s">
        <v>460</v>
      </c>
      <c r="D604" s="120">
        <v>1</v>
      </c>
      <c r="E604" s="74">
        <f t="shared" ref="E604:E610" si="73">G604*1.1</f>
        <v>180.4</v>
      </c>
      <c r="F604" s="300">
        <f>G604*1.05</f>
        <v>172.20000000000002</v>
      </c>
      <c r="G604" s="300">
        <v>164</v>
      </c>
      <c r="H604" s="135"/>
      <c r="I604" s="82">
        <v>100</v>
      </c>
      <c r="J604" s="82">
        <v>200</v>
      </c>
      <c r="K604" s="83">
        <v>100</v>
      </c>
      <c r="L604" s="84">
        <v>4</v>
      </c>
      <c r="M604" s="88" t="s">
        <v>461</v>
      </c>
      <c r="N604" s="86" t="s">
        <v>462</v>
      </c>
      <c r="O604" s="87">
        <v>1.1439999999999999</v>
      </c>
      <c r="Q604" s="499"/>
    </row>
    <row r="605" spans="1:18" ht="15" customHeight="1" x14ac:dyDescent="0.25">
      <c r="A605" s="542"/>
      <c r="C605" s="325" t="s">
        <v>463</v>
      </c>
      <c r="D605" s="117">
        <v>1</v>
      </c>
      <c r="E605" s="471">
        <f t="shared" si="73"/>
        <v>201.3</v>
      </c>
      <c r="F605" s="299">
        <f t="shared" ref="F605:F610" si="74">G605*1.05</f>
        <v>192.15</v>
      </c>
      <c r="G605" s="299">
        <v>183</v>
      </c>
      <c r="H605" s="135"/>
      <c r="I605" s="66">
        <v>100</v>
      </c>
      <c r="J605" s="66">
        <v>200</v>
      </c>
      <c r="K605" s="67">
        <v>100</v>
      </c>
      <c r="L605" s="68">
        <v>5</v>
      </c>
      <c r="M605" s="69" t="s">
        <v>464</v>
      </c>
      <c r="N605" s="70" t="s">
        <v>462</v>
      </c>
      <c r="O605" s="71">
        <v>1.8</v>
      </c>
      <c r="Q605" s="499"/>
    </row>
    <row r="606" spans="1:18" ht="15" customHeight="1" x14ac:dyDescent="0.3">
      <c r="A606" s="542"/>
      <c r="B606" s="57"/>
      <c r="C606" s="324" t="s">
        <v>465</v>
      </c>
      <c r="D606" s="120">
        <v>1</v>
      </c>
      <c r="E606" s="74">
        <f t="shared" si="73"/>
        <v>209.00000000000003</v>
      </c>
      <c r="F606" s="300">
        <f t="shared" si="74"/>
        <v>199.5</v>
      </c>
      <c r="G606" s="300">
        <v>190</v>
      </c>
      <c r="H606" s="135"/>
      <c r="I606" s="82">
        <v>120</v>
      </c>
      <c r="J606" s="82">
        <v>200</v>
      </c>
      <c r="K606" s="83">
        <v>120</v>
      </c>
      <c r="L606" s="84">
        <v>4</v>
      </c>
      <c r="M606" s="88" t="s">
        <v>461</v>
      </c>
      <c r="N606" s="86" t="s">
        <v>462</v>
      </c>
      <c r="O606" s="87">
        <v>1.4079999999999999</v>
      </c>
      <c r="Q606" s="499"/>
    </row>
    <row r="607" spans="1:18" ht="15" customHeight="1" x14ac:dyDescent="0.25">
      <c r="A607" s="542"/>
      <c r="B607" s="321"/>
      <c r="C607" s="325" t="s">
        <v>466</v>
      </c>
      <c r="D607" s="117">
        <v>1</v>
      </c>
      <c r="E607" s="471">
        <f t="shared" si="73"/>
        <v>218.9</v>
      </c>
      <c r="F607" s="299">
        <f t="shared" si="74"/>
        <v>208.95000000000002</v>
      </c>
      <c r="G607" s="299">
        <v>199</v>
      </c>
      <c r="H607" s="135"/>
      <c r="I607" s="66">
        <v>120</v>
      </c>
      <c r="J607" s="66">
        <v>200</v>
      </c>
      <c r="K607" s="67">
        <v>120</v>
      </c>
      <c r="L607" s="68">
        <v>5</v>
      </c>
      <c r="M607" s="69" t="s">
        <v>464</v>
      </c>
      <c r="N607" s="70" t="s">
        <v>462</v>
      </c>
      <c r="O607" s="71">
        <v>1.9319999999999999</v>
      </c>
      <c r="Q607" s="499"/>
    </row>
    <row r="608" spans="1:18" ht="15" customHeight="1" x14ac:dyDescent="0.25">
      <c r="A608" s="542"/>
      <c r="B608" s="321"/>
      <c r="C608" s="324" t="s">
        <v>467</v>
      </c>
      <c r="D608" s="120">
        <v>1</v>
      </c>
      <c r="E608" s="74">
        <f t="shared" si="73"/>
        <v>242.00000000000003</v>
      </c>
      <c r="F608" s="300">
        <f t="shared" si="74"/>
        <v>231</v>
      </c>
      <c r="G608" s="300">
        <v>220</v>
      </c>
      <c r="H608" s="135"/>
      <c r="I608" s="82">
        <v>150</v>
      </c>
      <c r="J608" s="82">
        <v>200</v>
      </c>
      <c r="K608" s="83">
        <v>150</v>
      </c>
      <c r="L608" s="84">
        <v>4</v>
      </c>
      <c r="M608" s="88" t="s">
        <v>461</v>
      </c>
      <c r="N608" s="86" t="s">
        <v>462</v>
      </c>
      <c r="O608" s="87">
        <v>1.9319999999999999</v>
      </c>
      <c r="Q608" s="499"/>
    </row>
    <row r="609" spans="1:18" ht="15" customHeight="1" x14ac:dyDescent="0.25">
      <c r="A609" s="542"/>
      <c r="B609" s="321"/>
      <c r="C609" s="325" t="s">
        <v>468</v>
      </c>
      <c r="D609" s="117">
        <v>1</v>
      </c>
      <c r="E609" s="471">
        <f t="shared" si="73"/>
        <v>275</v>
      </c>
      <c r="F609" s="299">
        <f t="shared" si="74"/>
        <v>262.5</v>
      </c>
      <c r="G609" s="299">
        <v>250</v>
      </c>
      <c r="H609" s="135"/>
      <c r="I609" s="66">
        <v>150</v>
      </c>
      <c r="J609" s="66">
        <v>200</v>
      </c>
      <c r="K609" s="67">
        <v>150</v>
      </c>
      <c r="L609" s="68">
        <v>5</v>
      </c>
      <c r="M609" s="69" t="s">
        <v>464</v>
      </c>
      <c r="N609" s="70" t="s">
        <v>462</v>
      </c>
      <c r="O609" s="71">
        <v>2.5</v>
      </c>
      <c r="Q609" s="499"/>
    </row>
    <row r="610" spans="1:18" ht="15" customHeight="1" x14ac:dyDescent="0.25">
      <c r="A610" s="542"/>
      <c r="B610" s="321"/>
      <c r="C610" s="324" t="s">
        <v>469</v>
      </c>
      <c r="D610" s="120">
        <v>1</v>
      </c>
      <c r="E610" s="74">
        <f t="shared" si="73"/>
        <v>341</v>
      </c>
      <c r="F610" s="300">
        <f t="shared" si="74"/>
        <v>325.5</v>
      </c>
      <c r="G610" s="300">
        <v>310</v>
      </c>
      <c r="H610" s="135"/>
      <c r="I610" s="82">
        <v>150</v>
      </c>
      <c r="J610" s="82">
        <v>250</v>
      </c>
      <c r="K610" s="83">
        <v>150</v>
      </c>
      <c r="L610" s="84">
        <v>5</v>
      </c>
      <c r="M610" s="88" t="s">
        <v>470</v>
      </c>
      <c r="N610" s="86" t="s">
        <v>462</v>
      </c>
      <c r="O610" s="87">
        <v>3.41</v>
      </c>
      <c r="Q610" s="499"/>
    </row>
    <row r="611" spans="1:18" ht="8.25" customHeight="1" x14ac:dyDescent="0.25">
      <c r="A611" s="170"/>
      <c r="B611" s="321"/>
      <c r="Q611" s="499"/>
    </row>
    <row r="612" spans="1:18" ht="24.95" customHeight="1" x14ac:dyDescent="0.25">
      <c r="A612" s="251" t="s">
        <v>471</v>
      </c>
      <c r="B612" s="251"/>
      <c r="C612" s="251"/>
      <c r="D612" s="251"/>
      <c r="E612" s="251"/>
      <c r="F612" s="251"/>
      <c r="G612" s="154"/>
      <c r="H612" s="251"/>
      <c r="I612" s="251"/>
      <c r="J612" s="251"/>
      <c r="K612" s="251"/>
      <c r="L612" s="251"/>
      <c r="M612" s="155"/>
      <c r="N612" s="155"/>
      <c r="O612" s="155"/>
      <c r="Q612" s="499"/>
    </row>
    <row r="613" spans="1:18" s="59" customFormat="1" ht="18.75" customHeight="1" x14ac:dyDescent="0.3">
      <c r="A613" s="57" t="s">
        <v>472</v>
      </c>
      <c r="B613" s="321"/>
      <c r="C613" s="52"/>
      <c r="D613" s="310"/>
      <c r="E613" s="326"/>
      <c r="F613" s="326"/>
      <c r="G613" s="53"/>
      <c r="H613" s="321"/>
      <c r="I613" s="52"/>
      <c r="J613" s="310"/>
      <c r="K613" s="57"/>
      <c r="L613" s="321"/>
      <c r="M613" s="52"/>
      <c r="N613" s="310"/>
      <c r="O613" s="57"/>
      <c r="P613" s="457"/>
      <c r="Q613" s="499"/>
      <c r="R613" s="498"/>
    </row>
    <row r="614" spans="1:18" ht="24.95" customHeight="1" x14ac:dyDescent="0.25">
      <c r="A614" s="542"/>
      <c r="B614" s="321"/>
      <c r="C614" s="546" t="s">
        <v>36</v>
      </c>
      <c r="D614" s="544" t="s">
        <v>37</v>
      </c>
      <c r="E614" s="58" t="s">
        <v>787</v>
      </c>
      <c r="F614" s="58" t="s">
        <v>788</v>
      </c>
      <c r="G614" s="58" t="s">
        <v>789</v>
      </c>
      <c r="H614" s="321"/>
      <c r="I614" s="547" t="s">
        <v>38</v>
      </c>
      <c r="J614" s="547" t="s">
        <v>39</v>
      </c>
      <c r="K614" s="555" t="s">
        <v>40</v>
      </c>
      <c r="L614" s="557" t="s">
        <v>41</v>
      </c>
      <c r="M614" s="547" t="s">
        <v>42</v>
      </c>
      <c r="N614" s="547" t="s">
        <v>43</v>
      </c>
      <c r="O614" s="559" t="s">
        <v>44</v>
      </c>
      <c r="P614" s="62"/>
      <c r="Q614" s="499"/>
    </row>
    <row r="615" spans="1:18" ht="12.75" customHeight="1" x14ac:dyDescent="0.25">
      <c r="A615" s="542"/>
      <c r="C615" s="546"/>
      <c r="D615" s="545"/>
      <c r="E615" s="60" t="s">
        <v>45</v>
      </c>
      <c r="F615" s="60" t="s">
        <v>45</v>
      </c>
      <c r="G615" s="60" t="s">
        <v>45</v>
      </c>
      <c r="H615" s="61"/>
      <c r="I615" s="548"/>
      <c r="J615" s="548"/>
      <c r="K615" s="556"/>
      <c r="L615" s="558"/>
      <c r="M615" s="548"/>
      <c r="N615" s="548"/>
      <c r="O615" s="560"/>
      <c r="Q615" s="499"/>
    </row>
    <row r="616" spans="1:18" x14ac:dyDescent="0.25">
      <c r="A616" s="542"/>
      <c r="C616" s="325" t="s">
        <v>473</v>
      </c>
      <c r="D616" s="117">
        <v>150</v>
      </c>
      <c r="E616" s="471">
        <f t="shared" ref="E616" si="75">G616*1.1</f>
        <v>5.4560000000000004</v>
      </c>
      <c r="F616" s="299">
        <f>G616*1.05</f>
        <v>5.2080000000000002</v>
      </c>
      <c r="G616" s="191">
        <v>4.96</v>
      </c>
      <c r="H616" s="135"/>
      <c r="I616" s="66">
        <v>150</v>
      </c>
      <c r="J616" s="66" t="s">
        <v>155</v>
      </c>
      <c r="K616" s="67">
        <v>25</v>
      </c>
      <c r="L616" s="68">
        <v>1.2</v>
      </c>
      <c r="M616" s="189" t="s">
        <v>155</v>
      </c>
      <c r="N616" s="70" t="s">
        <v>155</v>
      </c>
      <c r="O616" s="71">
        <v>4.5999999999999999E-2</v>
      </c>
      <c r="Q616" s="499"/>
    </row>
    <row r="617" spans="1:18" ht="14.25" customHeight="1" x14ac:dyDescent="0.25">
      <c r="A617" s="542"/>
      <c r="Q617" s="499"/>
    </row>
    <row r="618" spans="1:18" ht="18.75" x14ac:dyDescent="0.3">
      <c r="A618" s="57" t="s">
        <v>474</v>
      </c>
      <c r="B618" s="321"/>
      <c r="D618" s="57"/>
      <c r="E618" s="57"/>
      <c r="F618" s="57"/>
      <c r="G618" s="172"/>
      <c r="H618" s="52"/>
      <c r="I618" s="57"/>
      <c r="J618" s="321"/>
      <c r="K618" s="52"/>
      <c r="L618" s="57"/>
      <c r="M618" s="321"/>
      <c r="N618" s="52"/>
      <c r="O618" s="57"/>
      <c r="Q618" s="499"/>
    </row>
    <row r="619" spans="1:18" ht="23.25" customHeight="1" x14ac:dyDescent="0.25">
      <c r="A619" s="542"/>
      <c r="B619" s="321"/>
      <c r="C619" s="546" t="s">
        <v>36</v>
      </c>
      <c r="D619" s="544" t="s">
        <v>37</v>
      </c>
      <c r="E619" s="58" t="s">
        <v>787</v>
      </c>
      <c r="F619" s="58" t="s">
        <v>788</v>
      </c>
      <c r="G619" s="58" t="s">
        <v>789</v>
      </c>
      <c r="H619" s="321"/>
      <c r="I619" s="547" t="s">
        <v>38</v>
      </c>
      <c r="J619" s="547" t="s">
        <v>39</v>
      </c>
      <c r="K619" s="555" t="s">
        <v>40</v>
      </c>
      <c r="L619" s="557" t="s">
        <v>41</v>
      </c>
      <c r="M619" s="547" t="s">
        <v>42</v>
      </c>
      <c r="N619" s="547" t="s">
        <v>43</v>
      </c>
      <c r="O619" s="559" t="s">
        <v>44</v>
      </c>
      <c r="Q619" s="499"/>
    </row>
    <row r="620" spans="1:18" ht="15" customHeight="1" x14ac:dyDescent="0.25">
      <c r="A620" s="542"/>
      <c r="B620" s="321"/>
      <c r="C620" s="561"/>
      <c r="D620" s="569"/>
      <c r="E620" s="60" t="s">
        <v>45</v>
      </c>
      <c r="F620" s="60" t="s">
        <v>45</v>
      </c>
      <c r="G620" s="60" t="s">
        <v>45</v>
      </c>
      <c r="H620" s="61"/>
      <c r="I620" s="570"/>
      <c r="J620" s="570"/>
      <c r="K620" s="571"/>
      <c r="L620" s="572"/>
      <c r="M620" s="548"/>
      <c r="N620" s="548"/>
      <c r="O620" s="560"/>
      <c r="Q620" s="499"/>
    </row>
    <row r="621" spans="1:18" s="457" customFormat="1" ht="15" customHeight="1" x14ac:dyDescent="0.25">
      <c r="A621" s="542"/>
      <c r="B621" s="28"/>
      <c r="C621" s="366" t="s">
        <v>760</v>
      </c>
      <c r="D621" s="455"/>
      <c r="E621" s="199"/>
      <c r="F621" s="199"/>
      <c r="G621" s="199"/>
      <c r="H621" s="135"/>
      <c r="I621" s="459"/>
      <c r="J621" s="459"/>
      <c r="K621" s="460"/>
      <c r="L621" s="458"/>
      <c r="M621" s="461"/>
      <c r="N621" s="256"/>
      <c r="O621" s="257"/>
      <c r="Q621" s="499"/>
      <c r="R621" s="498"/>
    </row>
    <row r="622" spans="1:18" ht="15" customHeight="1" x14ac:dyDescent="0.25">
      <c r="A622" s="542"/>
      <c r="B622" s="321"/>
      <c r="C622" s="340" t="s">
        <v>475</v>
      </c>
      <c r="D622" s="120">
        <v>150</v>
      </c>
      <c r="E622" s="74">
        <f t="shared" ref="E622:E630" si="76">G622*1.1</f>
        <v>2.64</v>
      </c>
      <c r="F622" s="300">
        <f>G622*1.05</f>
        <v>2.52</v>
      </c>
      <c r="G622" s="300">
        <v>2.4</v>
      </c>
      <c r="H622" s="135"/>
      <c r="I622" s="82">
        <v>150</v>
      </c>
      <c r="J622" s="82" t="s">
        <v>155</v>
      </c>
      <c r="K622" s="83">
        <v>25</v>
      </c>
      <c r="L622" s="84">
        <v>1.2</v>
      </c>
      <c r="M622" s="192" t="s">
        <v>155</v>
      </c>
      <c r="N622" s="86" t="s">
        <v>155</v>
      </c>
      <c r="O622" s="87">
        <v>3.1E-2</v>
      </c>
      <c r="Q622" s="499"/>
    </row>
    <row r="623" spans="1:18" ht="15" customHeight="1" x14ac:dyDescent="0.25">
      <c r="A623" s="542"/>
      <c r="C623" s="325" t="s">
        <v>476</v>
      </c>
      <c r="D623" s="117">
        <v>150</v>
      </c>
      <c r="E623" s="471">
        <f t="shared" si="76"/>
        <v>3.355</v>
      </c>
      <c r="F623" s="299">
        <f>G623*1.05</f>
        <v>3.2025000000000001</v>
      </c>
      <c r="G623" s="299">
        <v>3.05</v>
      </c>
      <c r="H623" s="135"/>
      <c r="I623" s="66">
        <v>190</v>
      </c>
      <c r="J623" s="66" t="s">
        <v>155</v>
      </c>
      <c r="K623" s="67">
        <v>25</v>
      </c>
      <c r="L623" s="68">
        <v>1.2</v>
      </c>
      <c r="M623" s="189" t="s">
        <v>155</v>
      </c>
      <c r="N623" s="70" t="s">
        <v>155</v>
      </c>
      <c r="O623" s="71">
        <v>0.04</v>
      </c>
      <c r="Q623" s="499"/>
    </row>
    <row r="624" spans="1:18" ht="15" customHeight="1" x14ac:dyDescent="0.3">
      <c r="A624" s="542"/>
      <c r="B624" s="57"/>
      <c r="C624" s="324" t="s">
        <v>477</v>
      </c>
      <c r="D624" s="120">
        <v>150</v>
      </c>
      <c r="E624" s="74">
        <f t="shared" si="76"/>
        <v>2.64</v>
      </c>
      <c r="F624" s="300">
        <f>G624*1.05</f>
        <v>2.52</v>
      </c>
      <c r="G624" s="300">
        <v>2.4</v>
      </c>
      <c r="H624" s="135"/>
      <c r="I624" s="82">
        <v>150</v>
      </c>
      <c r="J624" s="82" t="s">
        <v>155</v>
      </c>
      <c r="K624" s="83">
        <v>25</v>
      </c>
      <c r="L624" s="84">
        <v>1.2</v>
      </c>
      <c r="M624" s="192" t="s">
        <v>155</v>
      </c>
      <c r="N624" s="86" t="s">
        <v>155</v>
      </c>
      <c r="O624" s="87">
        <v>3.1E-2</v>
      </c>
      <c r="Q624" s="499"/>
    </row>
    <row r="625" spans="1:18" ht="15" customHeight="1" x14ac:dyDescent="0.25">
      <c r="A625" s="542"/>
      <c r="B625" s="321"/>
      <c r="C625" s="325" t="s">
        <v>478</v>
      </c>
      <c r="D625" s="117">
        <v>150</v>
      </c>
      <c r="E625" s="471">
        <f t="shared" si="76"/>
        <v>3.355</v>
      </c>
      <c r="F625" s="299">
        <f>G625*1.05</f>
        <v>3.2025000000000001</v>
      </c>
      <c r="G625" s="299">
        <v>3.05</v>
      </c>
      <c r="H625" s="135"/>
      <c r="I625" s="66">
        <v>190</v>
      </c>
      <c r="J625" s="66" t="s">
        <v>155</v>
      </c>
      <c r="K625" s="67">
        <v>25</v>
      </c>
      <c r="L625" s="68">
        <v>1.2</v>
      </c>
      <c r="M625" s="189" t="s">
        <v>155</v>
      </c>
      <c r="N625" s="70" t="s">
        <v>155</v>
      </c>
      <c r="O625" s="71">
        <v>0.04</v>
      </c>
      <c r="Q625" s="499"/>
    </row>
    <row r="626" spans="1:18" ht="15" customHeight="1" x14ac:dyDescent="0.25">
      <c r="A626" s="542"/>
      <c r="B626" s="456"/>
      <c r="C626" s="366" t="s">
        <v>46</v>
      </c>
      <c r="D626" s="161"/>
      <c r="E626" s="462"/>
      <c r="F626" s="200"/>
      <c r="G626" s="200"/>
      <c r="H626" s="135"/>
      <c r="I626" s="164"/>
      <c r="J626" s="164"/>
      <c r="K626" s="165"/>
      <c r="L626" s="166"/>
      <c r="M626" s="351"/>
      <c r="N626" s="253"/>
      <c r="O626" s="254"/>
      <c r="Q626" s="499"/>
    </row>
    <row r="627" spans="1:18" ht="15" customHeight="1" x14ac:dyDescent="0.25">
      <c r="A627" s="542"/>
      <c r="B627" s="456"/>
      <c r="C627" s="340" t="s">
        <v>475</v>
      </c>
      <c r="D627" s="120">
        <v>150</v>
      </c>
      <c r="E627" s="74">
        <f t="shared" si="76"/>
        <v>3.3880000000000003</v>
      </c>
      <c r="F627" s="300">
        <f>G627*1.05</f>
        <v>3.2340000000000004</v>
      </c>
      <c r="G627" s="300">
        <v>3.08</v>
      </c>
      <c r="H627" s="135"/>
      <c r="I627" s="82">
        <v>150</v>
      </c>
      <c r="J627" s="82" t="s">
        <v>155</v>
      </c>
      <c r="K627" s="83">
        <v>25</v>
      </c>
      <c r="L627" s="84">
        <v>1.5</v>
      </c>
      <c r="M627" s="351"/>
      <c r="N627" s="253"/>
      <c r="O627" s="254"/>
      <c r="Q627" s="499"/>
    </row>
    <row r="628" spans="1:18" ht="15" customHeight="1" x14ac:dyDescent="0.25">
      <c r="A628" s="542"/>
      <c r="B628" s="456"/>
      <c r="C628" s="341" t="s">
        <v>476</v>
      </c>
      <c r="D628" s="117">
        <v>150</v>
      </c>
      <c r="E628" s="471">
        <f t="shared" si="76"/>
        <v>4.2790000000000008</v>
      </c>
      <c r="F628" s="299">
        <f>G628*1.05</f>
        <v>4.0845000000000002</v>
      </c>
      <c r="G628" s="299">
        <v>3.89</v>
      </c>
      <c r="H628" s="135"/>
      <c r="I628" s="66">
        <v>190</v>
      </c>
      <c r="J628" s="66" t="s">
        <v>155</v>
      </c>
      <c r="K628" s="67">
        <v>25</v>
      </c>
      <c r="L628" s="68">
        <v>1.5</v>
      </c>
      <c r="M628" s="351"/>
      <c r="N628" s="253"/>
      <c r="O628" s="254"/>
      <c r="Q628" s="499"/>
    </row>
    <row r="629" spans="1:18" ht="15" customHeight="1" x14ac:dyDescent="0.25">
      <c r="A629" s="542"/>
      <c r="B629" s="456"/>
      <c r="C629" s="340" t="s">
        <v>477</v>
      </c>
      <c r="D629" s="120">
        <v>150</v>
      </c>
      <c r="E629" s="74">
        <f t="shared" si="76"/>
        <v>3.3880000000000003</v>
      </c>
      <c r="F629" s="300">
        <f>G629*1.05</f>
        <v>3.2340000000000004</v>
      </c>
      <c r="G629" s="300">
        <v>3.08</v>
      </c>
      <c r="H629" s="135"/>
      <c r="I629" s="82">
        <v>150</v>
      </c>
      <c r="J629" s="82" t="s">
        <v>155</v>
      </c>
      <c r="K629" s="83">
        <v>25</v>
      </c>
      <c r="L629" s="84">
        <v>1.5</v>
      </c>
      <c r="M629" s="351"/>
      <c r="N629" s="253"/>
      <c r="O629" s="254"/>
      <c r="Q629" s="499"/>
    </row>
    <row r="630" spans="1:18" ht="15" customHeight="1" x14ac:dyDescent="0.25">
      <c r="A630" s="542"/>
      <c r="B630" s="456"/>
      <c r="C630" s="341" t="s">
        <v>478</v>
      </c>
      <c r="D630" s="117">
        <v>150</v>
      </c>
      <c r="E630" s="471">
        <f t="shared" si="76"/>
        <v>4.2790000000000008</v>
      </c>
      <c r="F630" s="299">
        <f>G630*1.05</f>
        <v>4.0845000000000002</v>
      </c>
      <c r="G630" s="299">
        <v>3.89</v>
      </c>
      <c r="H630" s="135"/>
      <c r="I630" s="66">
        <v>190</v>
      </c>
      <c r="J630" s="66" t="s">
        <v>155</v>
      </c>
      <c r="K630" s="67">
        <v>25</v>
      </c>
      <c r="L630" s="68">
        <v>1.5</v>
      </c>
      <c r="M630" s="351"/>
      <c r="N630" s="253"/>
      <c r="O630" s="254"/>
      <c r="Q630" s="499"/>
    </row>
    <row r="631" spans="1:18" s="59" customFormat="1" ht="8.25" customHeight="1" x14ac:dyDescent="0.25">
      <c r="A631" s="170"/>
      <c r="B631" s="321"/>
      <c r="C631" s="52"/>
      <c r="D631" s="310"/>
      <c r="E631" s="326"/>
      <c r="F631" s="326"/>
      <c r="G631" s="53"/>
      <c r="H631"/>
      <c r="I631"/>
      <c r="J631"/>
      <c r="K631" s="54"/>
      <c r="L631" s="55"/>
      <c r="M631"/>
      <c r="N631"/>
      <c r="O631" s="56"/>
      <c r="P631" s="457"/>
      <c r="Q631" s="499"/>
      <c r="R631" s="498"/>
    </row>
    <row r="632" spans="1:18" ht="27" customHeight="1" x14ac:dyDescent="0.25">
      <c r="A632" s="251" t="s">
        <v>479</v>
      </c>
      <c r="B632" s="251"/>
      <c r="C632" s="251"/>
      <c r="D632" s="251"/>
      <c r="E632" s="251"/>
      <c r="F632" s="251"/>
      <c r="G632" s="154"/>
      <c r="H632" s="251"/>
      <c r="I632" s="251"/>
      <c r="J632" s="251"/>
      <c r="K632" s="251"/>
      <c r="L632" s="251"/>
      <c r="M632" s="155"/>
      <c r="N632" s="155"/>
      <c r="O632" s="155"/>
      <c r="P632" s="62"/>
      <c r="Q632" s="499"/>
    </row>
    <row r="633" spans="1:18" s="318" customFormat="1" ht="12" customHeight="1" x14ac:dyDescent="0.25">
      <c r="A633" s="186"/>
      <c r="B633" s="186"/>
      <c r="C633" s="186"/>
      <c r="D633" s="186"/>
      <c r="E633" s="186"/>
      <c r="F633" s="186"/>
      <c r="G633" s="53"/>
      <c r="H633" s="186"/>
      <c r="I633" s="186"/>
      <c r="J633" s="186"/>
      <c r="K633" s="186"/>
      <c r="L633" s="186"/>
      <c r="M633" s="186"/>
      <c r="N633" s="186"/>
      <c r="O633" s="186"/>
      <c r="P633" s="62"/>
      <c r="Q633" s="499"/>
      <c r="R633" s="498"/>
    </row>
    <row r="634" spans="1:18" ht="15" customHeight="1" x14ac:dyDescent="0.3">
      <c r="A634" s="57" t="s">
        <v>480</v>
      </c>
      <c r="B634" s="57"/>
      <c r="Q634" s="499"/>
    </row>
    <row r="635" spans="1:18" ht="24.95" customHeight="1" x14ac:dyDescent="0.25">
      <c r="A635" s="321"/>
      <c r="B635" s="321"/>
      <c r="C635" s="546" t="s">
        <v>36</v>
      </c>
      <c r="D635" s="544" t="s">
        <v>37</v>
      </c>
      <c r="E635" s="58" t="s">
        <v>787</v>
      </c>
      <c r="F635" s="58" t="s">
        <v>788</v>
      </c>
      <c r="G635" s="58" t="s">
        <v>789</v>
      </c>
      <c r="H635" s="321"/>
      <c r="I635" s="547" t="s">
        <v>38</v>
      </c>
      <c r="J635" s="547" t="s">
        <v>39</v>
      </c>
      <c r="K635" s="555" t="s">
        <v>40</v>
      </c>
      <c r="L635" s="557" t="s">
        <v>41</v>
      </c>
      <c r="M635" s="547" t="s">
        <v>42</v>
      </c>
      <c r="N635" s="547" t="s">
        <v>43</v>
      </c>
      <c r="O635" s="559" t="s">
        <v>44</v>
      </c>
      <c r="Q635" s="499"/>
    </row>
    <row r="636" spans="1:18" ht="16.5" customHeight="1" x14ac:dyDescent="0.25">
      <c r="A636" s="542"/>
      <c r="B636" s="321"/>
      <c r="C636" s="546"/>
      <c r="D636" s="545"/>
      <c r="E636" s="60" t="s">
        <v>45</v>
      </c>
      <c r="F636" s="60" t="s">
        <v>45</v>
      </c>
      <c r="G636" s="60" t="s">
        <v>45</v>
      </c>
      <c r="H636" s="61"/>
      <c r="I636" s="548"/>
      <c r="J636" s="548"/>
      <c r="K636" s="556"/>
      <c r="L636" s="558"/>
      <c r="M636" s="548"/>
      <c r="N636" s="548"/>
      <c r="O636" s="560"/>
      <c r="Q636" s="499"/>
    </row>
    <row r="637" spans="1:18" ht="21" customHeight="1" x14ac:dyDescent="0.25">
      <c r="A637" s="542"/>
      <c r="C637" s="185" t="s">
        <v>719</v>
      </c>
      <c r="D637" s="117">
        <v>250</v>
      </c>
      <c r="E637" s="471">
        <f t="shared" ref="E637:E648" si="77">G637*1.1</f>
        <v>2.1560000000000001</v>
      </c>
      <c r="F637" s="299">
        <f>G637*1.05</f>
        <v>2.0579999999999998</v>
      </c>
      <c r="G637" s="299">
        <v>1.96</v>
      </c>
      <c r="H637" s="135"/>
      <c r="I637" s="66">
        <v>270</v>
      </c>
      <c r="J637" s="66" t="s">
        <v>155</v>
      </c>
      <c r="K637" s="67">
        <v>27</v>
      </c>
      <c r="L637" s="68">
        <v>0.5</v>
      </c>
      <c r="M637" s="189" t="s">
        <v>481</v>
      </c>
      <c r="N637" s="136" t="s">
        <v>482</v>
      </c>
      <c r="O637" s="142">
        <v>2.1999999999999999E-2</v>
      </c>
      <c r="Q637" s="499"/>
    </row>
    <row r="638" spans="1:18" ht="15" customHeight="1" x14ac:dyDescent="0.25">
      <c r="A638" s="542"/>
      <c r="C638" s="193" t="s">
        <v>720</v>
      </c>
      <c r="D638" s="120">
        <v>250</v>
      </c>
      <c r="E638" s="74">
        <f t="shared" si="77"/>
        <v>2.6179999999999999</v>
      </c>
      <c r="F638" s="300">
        <f t="shared" ref="F638:F648" si="78">G638*1.05</f>
        <v>2.4990000000000001</v>
      </c>
      <c r="G638" s="300">
        <v>2.38</v>
      </c>
      <c r="H638" s="135"/>
      <c r="I638" s="82">
        <v>270</v>
      </c>
      <c r="J638" s="82" t="s">
        <v>155</v>
      </c>
      <c r="K638" s="83">
        <v>27</v>
      </c>
      <c r="L638" s="84">
        <v>0.6</v>
      </c>
      <c r="M638" s="189" t="s">
        <v>481</v>
      </c>
      <c r="N638" s="136" t="s">
        <v>482</v>
      </c>
      <c r="O638" s="71">
        <v>2.7E-2</v>
      </c>
      <c r="Q638" s="499"/>
    </row>
    <row r="639" spans="1:18" s="59" customFormat="1" ht="15" customHeight="1" x14ac:dyDescent="0.25">
      <c r="A639" s="542"/>
      <c r="C639" s="185" t="s">
        <v>721</v>
      </c>
      <c r="D639" s="117">
        <v>250</v>
      </c>
      <c r="E639" s="471">
        <f t="shared" si="77"/>
        <v>2.9700000000000006</v>
      </c>
      <c r="F639" s="299">
        <f t="shared" si="78"/>
        <v>2.8350000000000004</v>
      </c>
      <c r="G639" s="299">
        <v>2.7</v>
      </c>
      <c r="H639" s="135"/>
      <c r="I639" s="66">
        <v>270</v>
      </c>
      <c r="J639" s="66" t="s">
        <v>155</v>
      </c>
      <c r="K639" s="67">
        <v>27</v>
      </c>
      <c r="L639" s="68">
        <v>0.7</v>
      </c>
      <c r="M639" s="189" t="s">
        <v>481</v>
      </c>
      <c r="N639" s="70" t="s">
        <v>482</v>
      </c>
      <c r="O639" s="71">
        <v>0.04</v>
      </c>
      <c r="P639" s="457"/>
      <c r="Q639" s="499"/>
      <c r="R639" s="498"/>
    </row>
    <row r="640" spans="1:18" s="59" customFormat="1" ht="15" customHeight="1" x14ac:dyDescent="0.25">
      <c r="A640" s="542"/>
      <c r="C640" s="193" t="s">
        <v>722</v>
      </c>
      <c r="D640" s="120">
        <v>250</v>
      </c>
      <c r="E640" s="74">
        <f t="shared" si="77"/>
        <v>3.355</v>
      </c>
      <c r="F640" s="300">
        <f t="shared" si="78"/>
        <v>3.2025000000000001</v>
      </c>
      <c r="G640" s="300">
        <v>3.05</v>
      </c>
      <c r="H640" s="135"/>
      <c r="I640" s="82">
        <v>270</v>
      </c>
      <c r="J640" s="82" t="s">
        <v>155</v>
      </c>
      <c r="K640" s="83">
        <v>27</v>
      </c>
      <c r="L640" s="84">
        <v>0.8</v>
      </c>
      <c r="M640" s="189" t="s">
        <v>481</v>
      </c>
      <c r="N640" s="136" t="s">
        <v>482</v>
      </c>
      <c r="O640" s="71">
        <v>4.5999999999999999E-2</v>
      </c>
      <c r="P640" s="457"/>
      <c r="Q640" s="499"/>
      <c r="R640" s="498"/>
    </row>
    <row r="641" spans="1:18" s="59" customFormat="1" ht="14.25" customHeight="1" x14ac:dyDescent="0.25">
      <c r="A641" s="542"/>
      <c r="C641" s="185" t="s">
        <v>723</v>
      </c>
      <c r="D641" s="117">
        <v>250</v>
      </c>
      <c r="E641" s="471">
        <f t="shared" si="77"/>
        <v>3.6630000000000003</v>
      </c>
      <c r="F641" s="299">
        <f t="shared" si="78"/>
        <v>3.4965000000000002</v>
      </c>
      <c r="G641" s="299">
        <v>3.33</v>
      </c>
      <c r="H641" s="135"/>
      <c r="I641" s="66">
        <v>270</v>
      </c>
      <c r="J641" s="66" t="s">
        <v>155</v>
      </c>
      <c r="K641" s="67">
        <v>27</v>
      </c>
      <c r="L641" s="68">
        <v>0.9</v>
      </c>
      <c r="M641" s="189" t="s">
        <v>481</v>
      </c>
      <c r="N641" s="136" t="s">
        <v>482</v>
      </c>
      <c r="O641" s="71">
        <v>5.0999999999999997E-2</v>
      </c>
      <c r="P641" s="457"/>
      <c r="Q641" s="499"/>
      <c r="R641" s="498"/>
    </row>
    <row r="642" spans="1:18" s="59" customFormat="1" ht="15" customHeight="1" x14ac:dyDescent="0.25">
      <c r="A642" s="542"/>
      <c r="C642" s="193" t="s">
        <v>729</v>
      </c>
      <c r="D642" s="120">
        <v>250</v>
      </c>
      <c r="E642" s="74">
        <f t="shared" si="77"/>
        <v>4.0810000000000004</v>
      </c>
      <c r="F642" s="300">
        <f t="shared" si="78"/>
        <v>3.8955000000000002</v>
      </c>
      <c r="G642" s="300">
        <v>3.71</v>
      </c>
      <c r="H642" s="135"/>
      <c r="I642" s="82">
        <v>270</v>
      </c>
      <c r="J642" s="82" t="s">
        <v>155</v>
      </c>
      <c r="K642" s="83">
        <v>27</v>
      </c>
      <c r="L642" s="84">
        <v>1</v>
      </c>
      <c r="M642" s="192" t="s">
        <v>481</v>
      </c>
      <c r="N642" s="137" t="s">
        <v>482</v>
      </c>
      <c r="O642" s="125">
        <v>0.44</v>
      </c>
      <c r="P642" s="457"/>
      <c r="Q642" s="499"/>
      <c r="R642" s="498"/>
    </row>
    <row r="643" spans="1:18" s="59" customFormat="1" ht="13.5" customHeight="1" x14ac:dyDescent="0.25">
      <c r="A643" s="542"/>
      <c r="C643" s="185" t="s">
        <v>724</v>
      </c>
      <c r="D643" s="117">
        <v>250</v>
      </c>
      <c r="E643" s="471">
        <f t="shared" si="77"/>
        <v>2.3210000000000002</v>
      </c>
      <c r="F643" s="299">
        <f t="shared" si="78"/>
        <v>2.2155</v>
      </c>
      <c r="G643" s="299">
        <v>2.11</v>
      </c>
      <c r="H643" s="135"/>
      <c r="I643" s="66">
        <v>290</v>
      </c>
      <c r="J643" s="66" t="s">
        <v>155</v>
      </c>
      <c r="K643" s="67">
        <v>27</v>
      </c>
      <c r="L643" s="68">
        <v>0.5</v>
      </c>
      <c r="M643" s="189" t="s">
        <v>481</v>
      </c>
      <c r="N643" s="194" t="s">
        <v>483</v>
      </c>
      <c r="O643" s="71">
        <v>2.8000000000000001E-2</v>
      </c>
      <c r="P643" s="457"/>
      <c r="Q643" s="499"/>
      <c r="R643" s="498"/>
    </row>
    <row r="644" spans="1:18" ht="15" customHeight="1" x14ac:dyDescent="0.25">
      <c r="C644" s="193" t="s">
        <v>725</v>
      </c>
      <c r="D644" s="120">
        <v>250</v>
      </c>
      <c r="E644" s="74">
        <f t="shared" si="77"/>
        <v>2.7940000000000005</v>
      </c>
      <c r="F644" s="300">
        <f t="shared" si="78"/>
        <v>2.6670000000000003</v>
      </c>
      <c r="G644" s="300">
        <v>2.54</v>
      </c>
      <c r="H644" s="135"/>
      <c r="I644" s="82">
        <v>290</v>
      </c>
      <c r="J644" s="82" t="s">
        <v>155</v>
      </c>
      <c r="K644" s="83">
        <v>27</v>
      </c>
      <c r="L644" s="84">
        <v>0.6</v>
      </c>
      <c r="M644" s="189" t="s">
        <v>481</v>
      </c>
      <c r="N644" s="194" t="s">
        <v>483</v>
      </c>
      <c r="O644" s="71">
        <v>3.3000000000000002E-2</v>
      </c>
      <c r="P644" s="62"/>
      <c r="Q644" s="499"/>
    </row>
    <row r="645" spans="1:18" ht="14.25" customHeight="1" x14ac:dyDescent="0.25">
      <c r="A645" s="170"/>
      <c r="B645" s="321"/>
      <c r="C645" s="185" t="s">
        <v>726</v>
      </c>
      <c r="D645" s="117">
        <v>250</v>
      </c>
      <c r="E645" s="471">
        <f t="shared" si="77"/>
        <v>3.2010000000000005</v>
      </c>
      <c r="F645" s="299">
        <f t="shared" si="78"/>
        <v>3.0555000000000003</v>
      </c>
      <c r="G645" s="299">
        <v>2.91</v>
      </c>
      <c r="H645" s="135"/>
      <c r="I645" s="66">
        <v>290</v>
      </c>
      <c r="J645" s="66" t="s">
        <v>155</v>
      </c>
      <c r="K645" s="67">
        <v>27</v>
      </c>
      <c r="L645" s="68">
        <v>0.7</v>
      </c>
      <c r="M645" s="189" t="s">
        <v>481</v>
      </c>
      <c r="N645" s="70" t="s">
        <v>483</v>
      </c>
      <c r="O645" s="71">
        <v>4.1000000000000002E-2</v>
      </c>
      <c r="Q645" s="499"/>
    </row>
    <row r="646" spans="1:18" ht="14.25" customHeight="1" x14ac:dyDescent="0.25">
      <c r="A646" s="170"/>
      <c r="B646" s="321"/>
      <c r="C646" s="193" t="s">
        <v>727</v>
      </c>
      <c r="D646" s="120">
        <v>250</v>
      </c>
      <c r="E646" s="74">
        <f t="shared" si="77"/>
        <v>3.6080000000000001</v>
      </c>
      <c r="F646" s="300">
        <f t="shared" si="78"/>
        <v>3.444</v>
      </c>
      <c r="G646" s="300">
        <v>3.28</v>
      </c>
      <c r="H646" s="135"/>
      <c r="I646" s="82">
        <v>290</v>
      </c>
      <c r="J646" s="82" t="s">
        <v>155</v>
      </c>
      <c r="K646" s="83">
        <v>27</v>
      </c>
      <c r="L646" s="84">
        <v>0.8</v>
      </c>
      <c r="M646" s="189" t="s">
        <v>481</v>
      </c>
      <c r="N646" s="70" t="s">
        <v>483</v>
      </c>
      <c r="O646" s="71">
        <v>4.7E-2</v>
      </c>
      <c r="Q646" s="499"/>
    </row>
    <row r="647" spans="1:18" ht="13.5" customHeight="1" x14ac:dyDescent="0.25">
      <c r="A647" s="170"/>
      <c r="B647" s="321"/>
      <c r="C647" s="185" t="s">
        <v>728</v>
      </c>
      <c r="D647" s="117">
        <v>250</v>
      </c>
      <c r="E647" s="471">
        <f t="shared" si="77"/>
        <v>4.0150000000000006</v>
      </c>
      <c r="F647" s="299">
        <f t="shared" si="78"/>
        <v>3.8325</v>
      </c>
      <c r="G647" s="299">
        <v>3.65</v>
      </c>
      <c r="H647" s="135"/>
      <c r="I647" s="66">
        <v>290</v>
      </c>
      <c r="J647" s="66" t="s">
        <v>155</v>
      </c>
      <c r="K647" s="67">
        <v>27</v>
      </c>
      <c r="L647" s="68">
        <v>0.9</v>
      </c>
      <c r="M647" s="189" t="s">
        <v>481</v>
      </c>
      <c r="N647" s="194" t="s">
        <v>483</v>
      </c>
      <c r="O647" s="71">
        <v>5.7000000000000002E-2</v>
      </c>
      <c r="Q647" s="499"/>
    </row>
    <row r="648" spans="1:18" ht="15" customHeight="1" x14ac:dyDescent="0.25">
      <c r="A648" s="170"/>
      <c r="B648" s="321"/>
      <c r="C648" s="193" t="s">
        <v>730</v>
      </c>
      <c r="D648" s="120">
        <v>250</v>
      </c>
      <c r="E648" s="74">
        <f t="shared" si="77"/>
        <v>4.3890000000000002</v>
      </c>
      <c r="F648" s="300">
        <f t="shared" si="78"/>
        <v>4.1895000000000007</v>
      </c>
      <c r="G648" s="300">
        <v>3.99</v>
      </c>
      <c r="H648" s="135"/>
      <c r="I648" s="82">
        <v>290</v>
      </c>
      <c r="J648" s="82" t="s">
        <v>155</v>
      </c>
      <c r="K648" s="83">
        <v>27</v>
      </c>
      <c r="L648" s="84">
        <v>1</v>
      </c>
      <c r="M648" s="192" t="s">
        <v>481</v>
      </c>
      <c r="N648" s="86" t="s">
        <v>483</v>
      </c>
      <c r="O648" s="87">
        <v>5.8999999999999997E-2</v>
      </c>
      <c r="Q648" s="499"/>
    </row>
    <row r="649" spans="1:18" ht="9" customHeight="1" x14ac:dyDescent="0.25">
      <c r="A649" s="170"/>
      <c r="B649" s="321"/>
      <c r="C649" s="255"/>
      <c r="D649" s="145"/>
      <c r="E649" s="244"/>
      <c r="F649" s="244"/>
      <c r="G649" s="200"/>
      <c r="H649" s="135"/>
      <c r="I649" s="164"/>
      <c r="J649" s="164"/>
      <c r="K649" s="165"/>
      <c r="L649" s="166"/>
      <c r="M649" s="190"/>
      <c r="N649" s="168"/>
      <c r="O649" s="169"/>
      <c r="Q649" s="499"/>
    </row>
    <row r="650" spans="1:18" ht="17.25" customHeight="1" x14ac:dyDescent="0.3">
      <c r="A650" s="57" t="s">
        <v>556</v>
      </c>
      <c r="B650" s="321"/>
      <c r="C650" s="255"/>
      <c r="D650" s="145"/>
      <c r="E650" s="244"/>
      <c r="F650" s="244"/>
      <c r="G650" s="200"/>
      <c r="H650" s="135"/>
      <c r="I650" s="164"/>
      <c r="J650" s="164"/>
      <c r="K650" s="165"/>
      <c r="L650" s="166"/>
      <c r="M650" s="190"/>
      <c r="N650" s="168"/>
      <c r="O650" s="169"/>
      <c r="Q650" s="499"/>
    </row>
    <row r="651" spans="1:18" ht="24" customHeight="1" x14ac:dyDescent="0.25">
      <c r="A651" s="542"/>
      <c r="B651" s="321"/>
      <c r="C651" s="546" t="s">
        <v>36</v>
      </c>
      <c r="D651" s="544" t="s">
        <v>37</v>
      </c>
      <c r="E651" s="58" t="s">
        <v>787</v>
      </c>
      <c r="F651" s="58" t="s">
        <v>788</v>
      </c>
      <c r="G651" s="58" t="s">
        <v>789</v>
      </c>
      <c r="I651" s="547" t="s">
        <v>38</v>
      </c>
      <c r="J651" s="547" t="s">
        <v>39</v>
      </c>
      <c r="K651" s="555" t="s">
        <v>40</v>
      </c>
      <c r="L651" s="557" t="s">
        <v>41</v>
      </c>
      <c r="M651" s="190"/>
      <c r="N651" s="168"/>
      <c r="O651" s="169"/>
      <c r="Q651" s="499"/>
    </row>
    <row r="652" spans="1:18" ht="12" customHeight="1" x14ac:dyDescent="0.25">
      <c r="A652" s="542"/>
      <c r="B652" s="321"/>
      <c r="C652" s="546"/>
      <c r="D652" s="545"/>
      <c r="E652" s="60" t="s">
        <v>45</v>
      </c>
      <c r="F652" s="60" t="s">
        <v>45</v>
      </c>
      <c r="G652" s="60" t="s">
        <v>45</v>
      </c>
      <c r="I652" s="548"/>
      <c r="J652" s="548"/>
      <c r="K652" s="556"/>
      <c r="L652" s="558"/>
      <c r="M652" s="190"/>
      <c r="N652" s="168"/>
      <c r="O652" s="169"/>
      <c r="Q652" s="499"/>
    </row>
    <row r="653" spans="1:18" ht="18" customHeight="1" x14ac:dyDescent="0.25">
      <c r="A653" s="542"/>
      <c r="B653" s="321"/>
      <c r="C653" s="340" t="s">
        <v>731</v>
      </c>
      <c r="D653" s="120">
        <v>50</v>
      </c>
      <c r="E653" s="74">
        <f t="shared" ref="E653:E655" si="79">G653*1.1</f>
        <v>6.8640000000000008</v>
      </c>
      <c r="F653" s="300">
        <f>G653*1.05</f>
        <v>6.5520000000000005</v>
      </c>
      <c r="G653" s="300">
        <v>6.24</v>
      </c>
      <c r="I653" s="82" t="s">
        <v>155</v>
      </c>
      <c r="J653" s="82" t="s">
        <v>155</v>
      </c>
      <c r="K653" s="82" t="s">
        <v>155</v>
      </c>
      <c r="L653" s="181">
        <v>0.55000000000000004</v>
      </c>
      <c r="M653" s="190"/>
      <c r="N653" s="168"/>
      <c r="O653" s="169"/>
      <c r="Q653" s="499"/>
    </row>
    <row r="654" spans="1:18" ht="17.25" customHeight="1" x14ac:dyDescent="0.25">
      <c r="A654" s="542"/>
      <c r="B654" s="321"/>
      <c r="C654" s="341" t="s">
        <v>519</v>
      </c>
      <c r="D654" s="117">
        <v>50</v>
      </c>
      <c r="E654" s="471">
        <f t="shared" si="79"/>
        <v>8.6240000000000006</v>
      </c>
      <c r="F654" s="299">
        <f>G654*1.05</f>
        <v>8.2319999999999993</v>
      </c>
      <c r="G654" s="299">
        <v>7.84</v>
      </c>
      <c r="I654" s="66" t="s">
        <v>155</v>
      </c>
      <c r="J654" s="66" t="s">
        <v>155</v>
      </c>
      <c r="K654" s="66" t="s">
        <v>155</v>
      </c>
      <c r="L654" s="206">
        <v>0.7</v>
      </c>
      <c r="M654" s="190"/>
      <c r="N654" s="168"/>
      <c r="O654" s="169"/>
      <c r="Q654" s="499"/>
    </row>
    <row r="655" spans="1:18" ht="15.75" customHeight="1" x14ac:dyDescent="0.25">
      <c r="A655" s="542"/>
      <c r="B655" s="321"/>
      <c r="C655" s="340" t="s">
        <v>520</v>
      </c>
      <c r="D655" s="120">
        <v>50</v>
      </c>
      <c r="E655" s="74">
        <f t="shared" si="79"/>
        <v>11.176000000000002</v>
      </c>
      <c r="F655" s="300">
        <f>G655*1.05</f>
        <v>10.668000000000001</v>
      </c>
      <c r="G655" s="300">
        <v>10.16</v>
      </c>
      <c r="I655" s="82" t="s">
        <v>155</v>
      </c>
      <c r="J655" s="82" t="s">
        <v>155</v>
      </c>
      <c r="K655" s="82" t="s">
        <v>155</v>
      </c>
      <c r="L655" s="181">
        <v>0.9</v>
      </c>
      <c r="M655" s="190"/>
      <c r="N655" s="168"/>
      <c r="O655" s="169"/>
      <c r="Q655" s="499"/>
    </row>
    <row r="656" spans="1:18" ht="15.75" customHeight="1" x14ac:dyDescent="0.25">
      <c r="A656" s="485"/>
      <c r="B656" s="486"/>
      <c r="C656" s="160"/>
      <c r="D656" s="161"/>
      <c r="E656" s="462"/>
      <c r="F656" s="200"/>
      <c r="G656" s="200"/>
      <c r="I656" s="164"/>
      <c r="J656" s="164"/>
      <c r="K656" s="164"/>
      <c r="L656" s="183"/>
      <c r="M656" s="190"/>
      <c r="N656" s="168"/>
      <c r="O656" s="169"/>
      <c r="P656" s="487"/>
      <c r="Q656" s="499"/>
    </row>
    <row r="657" spans="1:17" ht="27.75" customHeight="1" x14ac:dyDescent="0.25">
      <c r="A657" s="251" t="s">
        <v>796</v>
      </c>
      <c r="B657" s="251"/>
      <c r="C657" s="251"/>
      <c r="D657" s="251"/>
      <c r="E657" s="251"/>
      <c r="F657" s="251"/>
      <c r="G657" s="154"/>
      <c r="H657" s="251"/>
      <c r="I657" s="251"/>
      <c r="J657" s="251"/>
      <c r="K657" s="251"/>
      <c r="L657" s="251"/>
      <c r="M657" s="190"/>
      <c r="N657" s="168"/>
      <c r="O657" s="169"/>
      <c r="P657" s="487"/>
      <c r="Q657" s="499"/>
    </row>
    <row r="658" spans="1:17" ht="9.75" customHeight="1" x14ac:dyDescent="0.25">
      <c r="A658" s="485"/>
      <c r="B658" s="486"/>
      <c r="C658" s="160"/>
      <c r="D658" s="161"/>
      <c r="E658" s="462"/>
      <c r="F658" s="200"/>
      <c r="G658" s="200"/>
      <c r="I658" s="164"/>
      <c r="J658" s="164"/>
      <c r="K658" s="164"/>
      <c r="L658" s="183"/>
      <c r="M658" s="190"/>
      <c r="N658" s="168"/>
      <c r="O658" s="169"/>
      <c r="P658" s="487"/>
      <c r="Q658" s="499"/>
    </row>
    <row r="659" spans="1:17" ht="15.75" customHeight="1" x14ac:dyDescent="0.3">
      <c r="A659" s="57" t="s">
        <v>797</v>
      </c>
      <c r="B659" s="486"/>
      <c r="D659" s="484"/>
      <c r="E659" s="386"/>
      <c r="F659" s="386"/>
      <c r="H659" s="486"/>
      <c r="I659" s="52"/>
      <c r="J659" s="484"/>
      <c r="K659" s="57"/>
      <c r="L659" s="486"/>
      <c r="M659" s="190"/>
      <c r="N659" s="168"/>
      <c r="O659" s="169"/>
      <c r="P659" s="487"/>
      <c r="Q659" s="499"/>
    </row>
    <row r="660" spans="1:17" ht="21" customHeight="1" x14ac:dyDescent="0.25">
      <c r="A660" s="542"/>
      <c r="B660" s="486"/>
      <c r="C660" s="546" t="s">
        <v>36</v>
      </c>
      <c r="D660" s="544" t="s">
        <v>37</v>
      </c>
      <c r="E660" s="58" t="s">
        <v>787</v>
      </c>
      <c r="F660" s="58" t="s">
        <v>788</v>
      </c>
      <c r="G660" s="58" t="s">
        <v>789</v>
      </c>
      <c r="H660" s="486"/>
      <c r="I660" s="547" t="s">
        <v>38</v>
      </c>
      <c r="J660" s="547" t="s">
        <v>39</v>
      </c>
      <c r="K660" s="555" t="s">
        <v>40</v>
      </c>
      <c r="L660" s="557" t="s">
        <v>41</v>
      </c>
      <c r="M660" s="190"/>
      <c r="N660" s="168"/>
      <c r="O660" s="169"/>
      <c r="P660" s="487"/>
      <c r="Q660" s="499"/>
    </row>
    <row r="661" spans="1:17" ht="17.25" customHeight="1" x14ac:dyDescent="0.25">
      <c r="A661" s="542"/>
      <c r="C661" s="546"/>
      <c r="D661" s="545"/>
      <c r="E661" s="60" t="s">
        <v>45</v>
      </c>
      <c r="F661" s="60" t="s">
        <v>45</v>
      </c>
      <c r="G661" s="60" t="s">
        <v>45</v>
      </c>
      <c r="H661" s="61"/>
      <c r="I661" s="548"/>
      <c r="J661" s="548"/>
      <c r="K661" s="556"/>
      <c r="L661" s="558"/>
      <c r="M661" s="190"/>
      <c r="N661" s="168"/>
      <c r="O661" s="169"/>
      <c r="P661" s="487"/>
      <c r="Q661" s="499"/>
    </row>
    <row r="662" spans="1:17" ht="15.75" customHeight="1" x14ac:dyDescent="0.25">
      <c r="A662" s="542"/>
      <c r="C662" s="341" t="s">
        <v>798</v>
      </c>
      <c r="D662" s="117">
        <v>300</v>
      </c>
      <c r="E662" s="471">
        <f t="shared" ref="E662" si="80">G662*1.1</f>
        <v>4.9719999999999995</v>
      </c>
      <c r="F662" s="299">
        <f>G662*1.05</f>
        <v>4.7459999999999996</v>
      </c>
      <c r="G662" s="191">
        <v>4.5199999999999996</v>
      </c>
      <c r="H662" s="135"/>
      <c r="I662" s="66">
        <v>95</v>
      </c>
      <c r="J662" s="66">
        <v>95</v>
      </c>
      <c r="K662" s="67">
        <v>18</v>
      </c>
      <c r="L662" s="68">
        <v>2</v>
      </c>
      <c r="M662" s="190"/>
      <c r="N662" s="168"/>
      <c r="O662" s="169"/>
      <c r="P662" s="487"/>
      <c r="Q662" s="499"/>
    </row>
    <row r="663" spans="1:17" ht="15.75" customHeight="1" x14ac:dyDescent="0.25">
      <c r="A663" s="542"/>
      <c r="D663" s="484"/>
      <c r="E663" s="386"/>
      <c r="F663" s="386"/>
      <c r="M663" s="190"/>
      <c r="N663" s="168"/>
      <c r="O663" s="169"/>
      <c r="P663" s="487"/>
      <c r="Q663" s="499"/>
    </row>
    <row r="664" spans="1:17" ht="15.75" customHeight="1" x14ac:dyDescent="0.25">
      <c r="A664" s="542"/>
      <c r="B664" s="486"/>
      <c r="C664" s="160"/>
      <c r="D664" s="161"/>
      <c r="E664" s="462"/>
      <c r="F664" s="200"/>
      <c r="G664" s="200"/>
      <c r="I664" s="164"/>
      <c r="J664" s="164"/>
      <c r="K664" s="164"/>
      <c r="L664" s="183"/>
      <c r="M664" s="190"/>
      <c r="N664" s="168"/>
      <c r="O664" s="169"/>
      <c r="P664" s="487"/>
      <c r="Q664" s="499"/>
    </row>
    <row r="665" spans="1:17" ht="28.5" customHeight="1" x14ac:dyDescent="0.25">
      <c r="A665" s="251" t="s">
        <v>484</v>
      </c>
      <c r="B665" s="251"/>
      <c r="C665" s="251"/>
      <c r="D665" s="251"/>
      <c r="E665" s="251"/>
      <c r="F665" s="251"/>
      <c r="G665" s="154"/>
      <c r="H665" s="251"/>
      <c r="I665" s="251"/>
      <c r="J665" s="251"/>
      <c r="K665" s="251"/>
      <c r="L665" s="251"/>
      <c r="M665" s="155"/>
      <c r="N665" s="155"/>
      <c r="O665" s="155"/>
      <c r="Q665" s="499"/>
    </row>
    <row r="666" spans="1:17" ht="7.5" customHeight="1" x14ac:dyDescent="0.25">
      <c r="A666" s="170"/>
      <c r="B666" s="321"/>
      <c r="C666" s="445"/>
      <c r="D666" s="445"/>
      <c r="E666" s="445"/>
      <c r="F666" s="445"/>
      <c r="G666" s="445"/>
      <c r="H666" s="445"/>
      <c r="I666" s="445"/>
      <c r="J666" s="445"/>
      <c r="K666" s="445"/>
      <c r="L666" s="445"/>
      <c r="M666" s="445"/>
      <c r="N666" s="445"/>
      <c r="O666" s="445"/>
      <c r="Q666" s="499"/>
    </row>
    <row r="667" spans="1:17" ht="24.95" customHeight="1" x14ac:dyDescent="0.25">
      <c r="A667" s="542"/>
      <c r="B667" s="321"/>
      <c r="C667" s="546" t="s">
        <v>36</v>
      </c>
      <c r="D667" s="544" t="s">
        <v>37</v>
      </c>
      <c r="E667" s="58" t="s">
        <v>787</v>
      </c>
      <c r="F667" s="58" t="s">
        <v>788</v>
      </c>
      <c r="G667" s="58" t="s">
        <v>789</v>
      </c>
      <c r="H667" s="321"/>
      <c r="I667" s="547" t="s">
        <v>38</v>
      </c>
      <c r="J667" s="547" t="s">
        <v>39</v>
      </c>
      <c r="K667" s="555" t="s">
        <v>40</v>
      </c>
      <c r="L667" s="557" t="s">
        <v>41</v>
      </c>
      <c r="M667" s="547" t="s">
        <v>42</v>
      </c>
      <c r="N667" s="547" t="s">
        <v>43</v>
      </c>
      <c r="O667" s="559" t="s">
        <v>44</v>
      </c>
      <c r="Q667" s="499"/>
    </row>
    <row r="668" spans="1:17" ht="14.25" customHeight="1" x14ac:dyDescent="0.25">
      <c r="A668" s="542"/>
      <c r="B668" s="321"/>
      <c r="C668" s="546"/>
      <c r="D668" s="545"/>
      <c r="E668" s="60" t="s">
        <v>45</v>
      </c>
      <c r="F668" s="60" t="s">
        <v>45</v>
      </c>
      <c r="G668" s="60" t="s">
        <v>45</v>
      </c>
      <c r="H668" s="61"/>
      <c r="I668" s="570"/>
      <c r="J668" s="570"/>
      <c r="K668" s="571"/>
      <c r="L668" s="572"/>
      <c r="M668" s="548"/>
      <c r="N668" s="548"/>
      <c r="O668" s="560"/>
      <c r="Q668" s="499"/>
    </row>
    <row r="669" spans="1:17" ht="14.25" customHeight="1" x14ac:dyDescent="0.25">
      <c r="A669" s="542"/>
      <c r="B669" s="344"/>
      <c r="C669" s="355" t="s">
        <v>65</v>
      </c>
      <c r="D669" s="355"/>
      <c r="E669" s="355"/>
      <c r="F669" s="355"/>
      <c r="G669" s="355"/>
      <c r="H669" s="135"/>
      <c r="I669" s="346"/>
      <c r="J669" s="346"/>
      <c r="K669" s="347"/>
      <c r="L669" s="345"/>
      <c r="M669" s="368"/>
      <c r="N669" s="342"/>
      <c r="O669" s="343"/>
      <c r="Q669" s="499"/>
    </row>
    <row r="670" spans="1:17" ht="14.25" customHeight="1" x14ac:dyDescent="0.25">
      <c r="A670" s="542"/>
      <c r="B670" s="344"/>
      <c r="C670" s="185" t="s">
        <v>638</v>
      </c>
      <c r="D670" s="117">
        <v>800</v>
      </c>
      <c r="E670" s="471">
        <f t="shared" ref="E670:E684" si="81">G670*1.1</f>
        <v>4.5870000000000006</v>
      </c>
      <c r="F670" s="299">
        <f>G670*1.05</f>
        <v>4.3784999999999998</v>
      </c>
      <c r="G670" s="299">
        <v>4.17</v>
      </c>
      <c r="H670" s="135"/>
      <c r="I670" s="67">
        <v>60</v>
      </c>
      <c r="J670" s="67" t="s">
        <v>155</v>
      </c>
      <c r="K670" s="67">
        <v>40</v>
      </c>
      <c r="L670" s="68">
        <v>2</v>
      </c>
      <c r="M670" s="342"/>
      <c r="N670" s="342"/>
      <c r="O670" s="343"/>
      <c r="Q670" s="499"/>
    </row>
    <row r="671" spans="1:17" ht="15" customHeight="1" x14ac:dyDescent="0.25">
      <c r="A671" s="542"/>
      <c r="C671" s="193" t="s">
        <v>623</v>
      </c>
      <c r="D671" s="120">
        <v>800</v>
      </c>
      <c r="E671" s="74">
        <f t="shared" si="81"/>
        <v>19.239000000000001</v>
      </c>
      <c r="F671" s="300">
        <f>G671*1.05</f>
        <v>18.3645</v>
      </c>
      <c r="G671" s="300">
        <v>17.489999999999998</v>
      </c>
      <c r="H671" s="135"/>
      <c r="I671" s="370">
        <v>60</v>
      </c>
      <c r="J671" s="370" t="s">
        <v>155</v>
      </c>
      <c r="K671" s="370">
        <v>40</v>
      </c>
      <c r="L671" s="84">
        <v>2</v>
      </c>
      <c r="M671" s="188" t="s">
        <v>155</v>
      </c>
      <c r="N671" s="188" t="s">
        <v>155</v>
      </c>
      <c r="O671" s="139">
        <v>0.185</v>
      </c>
      <c r="Q671" s="499"/>
    </row>
    <row r="672" spans="1:17" ht="15" customHeight="1" x14ac:dyDescent="0.25">
      <c r="A672" s="542"/>
      <c r="C672" s="185" t="s">
        <v>624</v>
      </c>
      <c r="D672" s="117">
        <v>200</v>
      </c>
      <c r="E672" s="471">
        <f t="shared" si="81"/>
        <v>5.2250000000000005</v>
      </c>
      <c r="F672" s="299">
        <f t="shared" ref="F672:F684" si="82">G672*1.05</f>
        <v>4.9874999999999998</v>
      </c>
      <c r="G672" s="299">
        <v>4.75</v>
      </c>
      <c r="H672" s="135"/>
      <c r="I672" s="371">
        <v>40</v>
      </c>
      <c r="J672" s="371" t="s">
        <v>155</v>
      </c>
      <c r="K672" s="371">
        <v>60</v>
      </c>
      <c r="L672" s="68">
        <v>2</v>
      </c>
      <c r="M672" s="188"/>
      <c r="N672" s="188"/>
      <c r="O672" s="139"/>
      <c r="Q672" s="499"/>
    </row>
    <row r="673" spans="1:18" ht="15" customHeight="1" x14ac:dyDescent="0.25">
      <c r="A673" s="542"/>
      <c r="C673" s="193" t="s">
        <v>625</v>
      </c>
      <c r="D673" s="120">
        <v>200</v>
      </c>
      <c r="E673" s="74">
        <f t="shared" si="81"/>
        <v>7.2710000000000008</v>
      </c>
      <c r="F673" s="300">
        <f t="shared" si="82"/>
        <v>6.940500000000001</v>
      </c>
      <c r="G673" s="300">
        <v>6.61</v>
      </c>
      <c r="H673" s="135"/>
      <c r="I673" s="370">
        <v>60</v>
      </c>
      <c r="J673" s="370" t="s">
        <v>155</v>
      </c>
      <c r="K673" s="370">
        <v>60</v>
      </c>
      <c r="L673" s="84">
        <v>2</v>
      </c>
      <c r="M673" s="188"/>
      <c r="N673" s="188"/>
      <c r="O673" s="139"/>
      <c r="Q673" s="499"/>
    </row>
    <row r="674" spans="1:18" ht="15" customHeight="1" x14ac:dyDescent="0.25">
      <c r="A674" s="542"/>
      <c r="C674" s="185" t="s">
        <v>626</v>
      </c>
      <c r="D674" s="117">
        <v>200</v>
      </c>
      <c r="E674" s="471">
        <f t="shared" si="81"/>
        <v>10.626000000000001</v>
      </c>
      <c r="F674" s="299">
        <f t="shared" si="82"/>
        <v>10.143000000000001</v>
      </c>
      <c r="G674" s="299">
        <v>9.66</v>
      </c>
      <c r="H674" s="135"/>
      <c r="I674" s="371">
        <v>80</v>
      </c>
      <c r="J674" s="371" t="s">
        <v>155</v>
      </c>
      <c r="K674" s="371">
        <v>80</v>
      </c>
      <c r="L674" s="68">
        <v>2</v>
      </c>
      <c r="M674" s="188"/>
      <c r="N674" s="188"/>
      <c r="O674" s="139"/>
      <c r="Q674" s="499"/>
    </row>
    <row r="675" spans="1:18" ht="15" customHeight="1" x14ac:dyDescent="0.25">
      <c r="A675" s="542"/>
      <c r="C675" s="193" t="s">
        <v>627</v>
      </c>
      <c r="D675" s="120">
        <v>200</v>
      </c>
      <c r="E675" s="74">
        <f t="shared" si="81"/>
        <v>8.0190000000000001</v>
      </c>
      <c r="F675" s="300">
        <f t="shared" si="82"/>
        <v>7.6545000000000005</v>
      </c>
      <c r="G675" s="300">
        <v>7.29</v>
      </c>
      <c r="H675" s="135"/>
      <c r="I675" s="370">
        <v>40</v>
      </c>
      <c r="J675" s="370" t="s">
        <v>155</v>
      </c>
      <c r="K675" s="370">
        <v>60</v>
      </c>
      <c r="L675" s="84">
        <v>2</v>
      </c>
      <c r="M675" s="188"/>
      <c r="N675" s="188"/>
      <c r="O675" s="139"/>
      <c r="Q675" s="499"/>
    </row>
    <row r="676" spans="1:18" ht="15" customHeight="1" x14ac:dyDescent="0.25">
      <c r="A676" s="542"/>
      <c r="C676" s="185" t="s">
        <v>628</v>
      </c>
      <c r="D676" s="117">
        <v>200</v>
      </c>
      <c r="E676" s="471">
        <f t="shared" si="81"/>
        <v>8.36</v>
      </c>
      <c r="F676" s="299">
        <f t="shared" si="82"/>
        <v>7.9799999999999995</v>
      </c>
      <c r="G676" s="299">
        <v>7.6</v>
      </c>
      <c r="H676" s="135"/>
      <c r="I676" s="371">
        <v>60</v>
      </c>
      <c r="J676" s="371" t="s">
        <v>155</v>
      </c>
      <c r="K676" s="371">
        <v>60</v>
      </c>
      <c r="L676" s="68">
        <v>2</v>
      </c>
      <c r="M676" s="188"/>
      <c r="N676" s="188"/>
      <c r="O676" s="139"/>
      <c r="Q676" s="499"/>
    </row>
    <row r="677" spans="1:18" ht="15" customHeight="1" x14ac:dyDescent="0.25">
      <c r="A677" s="542"/>
      <c r="C677" s="193" t="s">
        <v>629</v>
      </c>
      <c r="D677" s="120">
        <v>200</v>
      </c>
      <c r="E677" s="74">
        <f t="shared" si="81"/>
        <v>11.429000000000002</v>
      </c>
      <c r="F677" s="300">
        <f t="shared" si="82"/>
        <v>10.909500000000001</v>
      </c>
      <c r="G677" s="300">
        <v>10.39</v>
      </c>
      <c r="H677" s="135"/>
      <c r="I677" s="370">
        <v>80</v>
      </c>
      <c r="J677" s="370" t="s">
        <v>155</v>
      </c>
      <c r="K677" s="370">
        <v>80</v>
      </c>
      <c r="L677" s="84">
        <v>2</v>
      </c>
      <c r="M677" s="188"/>
      <c r="N677" s="188"/>
      <c r="O677" s="139"/>
      <c r="Q677" s="499"/>
    </row>
    <row r="678" spans="1:18" ht="15" customHeight="1" x14ac:dyDescent="0.25">
      <c r="A678" s="542"/>
      <c r="C678" s="355" t="s">
        <v>68</v>
      </c>
      <c r="D678" s="161"/>
      <c r="E678" s="74"/>
      <c r="F678" s="200"/>
      <c r="G678" s="200"/>
      <c r="H678" s="135"/>
      <c r="I678" s="165"/>
      <c r="J678" s="165"/>
      <c r="K678" s="165"/>
      <c r="L678" s="166"/>
      <c r="M678" s="369" t="s">
        <v>155</v>
      </c>
      <c r="N678" s="66" t="s">
        <v>155</v>
      </c>
      <c r="O678" s="71">
        <v>0.02</v>
      </c>
      <c r="Q678" s="499"/>
    </row>
    <row r="679" spans="1:18" ht="15" customHeight="1" x14ac:dyDescent="0.25">
      <c r="A679" s="542"/>
      <c r="C679" s="185" t="s">
        <v>624</v>
      </c>
      <c r="D679" s="117">
        <v>200</v>
      </c>
      <c r="E679" s="471">
        <f t="shared" si="81"/>
        <v>6.5450000000000008</v>
      </c>
      <c r="F679" s="299">
        <f t="shared" si="82"/>
        <v>6.2475000000000005</v>
      </c>
      <c r="G679" s="299">
        <v>5.95</v>
      </c>
      <c r="H679" s="135"/>
      <c r="I679" s="67">
        <v>40</v>
      </c>
      <c r="J679" s="67" t="s">
        <v>155</v>
      </c>
      <c r="K679" s="67">
        <v>60</v>
      </c>
      <c r="L679" s="68">
        <v>2.5</v>
      </c>
      <c r="M679" s="82" t="s">
        <v>155</v>
      </c>
      <c r="N679" s="82" t="s">
        <v>155</v>
      </c>
      <c r="O679" s="87"/>
      <c r="Q679" s="499"/>
    </row>
    <row r="680" spans="1:18" ht="15" customHeight="1" x14ac:dyDescent="0.25">
      <c r="A680" s="542"/>
      <c r="C680" s="193" t="s">
        <v>625</v>
      </c>
      <c r="D680" s="120">
        <v>200</v>
      </c>
      <c r="E680" s="74">
        <f t="shared" si="81"/>
        <v>9.0750000000000011</v>
      </c>
      <c r="F680" s="300">
        <f t="shared" si="82"/>
        <v>8.6624999999999996</v>
      </c>
      <c r="G680" s="300">
        <v>8.25</v>
      </c>
      <c r="H680" s="135"/>
      <c r="I680" s="83">
        <v>60</v>
      </c>
      <c r="J680" s="83" t="s">
        <v>155</v>
      </c>
      <c r="K680" s="83">
        <v>60</v>
      </c>
      <c r="L680" s="84">
        <v>2.5</v>
      </c>
      <c r="M680" s="82"/>
      <c r="N680" s="82"/>
      <c r="O680" s="87"/>
      <c r="Q680" s="499"/>
    </row>
    <row r="681" spans="1:18" ht="15" customHeight="1" x14ac:dyDescent="0.25">
      <c r="A681" s="542"/>
      <c r="C681" s="185" t="s">
        <v>626</v>
      </c>
      <c r="D681" s="117">
        <v>200</v>
      </c>
      <c r="E681" s="471">
        <f t="shared" si="81"/>
        <v>13.277000000000001</v>
      </c>
      <c r="F681" s="299">
        <f t="shared" si="82"/>
        <v>12.673500000000001</v>
      </c>
      <c r="G681" s="299">
        <v>12.07</v>
      </c>
      <c r="H681" s="135"/>
      <c r="I681" s="67">
        <v>80</v>
      </c>
      <c r="J681" s="67" t="s">
        <v>155</v>
      </c>
      <c r="K681" s="67">
        <v>80</v>
      </c>
      <c r="L681" s="68">
        <v>2.5</v>
      </c>
      <c r="M681" s="82"/>
      <c r="N681" s="82"/>
      <c r="O681" s="87"/>
      <c r="Q681" s="499"/>
    </row>
    <row r="682" spans="1:18" ht="15" customHeight="1" x14ac:dyDescent="0.25">
      <c r="A682" s="542"/>
      <c r="C682" s="193" t="s">
        <v>627</v>
      </c>
      <c r="D682" s="120">
        <v>200</v>
      </c>
      <c r="E682" s="74">
        <f t="shared" si="81"/>
        <v>10.032</v>
      </c>
      <c r="F682" s="300">
        <f t="shared" si="82"/>
        <v>9.5759999999999987</v>
      </c>
      <c r="G682" s="300">
        <v>9.1199999999999992</v>
      </c>
      <c r="H682" s="135"/>
      <c r="I682" s="83">
        <v>40</v>
      </c>
      <c r="J682" s="83" t="s">
        <v>155</v>
      </c>
      <c r="K682" s="83">
        <v>60</v>
      </c>
      <c r="L682" s="84">
        <v>2.5</v>
      </c>
      <c r="M682" s="82"/>
      <c r="N682" s="82"/>
      <c r="O682" s="87"/>
      <c r="Q682" s="499"/>
    </row>
    <row r="683" spans="1:18" ht="15" customHeight="1" x14ac:dyDescent="0.25">
      <c r="A683" s="542"/>
      <c r="B683" s="59"/>
      <c r="C683" s="185" t="s">
        <v>628</v>
      </c>
      <c r="D683" s="117">
        <v>200</v>
      </c>
      <c r="E683" s="471">
        <f t="shared" si="81"/>
        <v>10.450000000000001</v>
      </c>
      <c r="F683" s="299">
        <f t="shared" si="82"/>
        <v>9.9749999999999996</v>
      </c>
      <c r="G683" s="299">
        <v>9.5</v>
      </c>
      <c r="H683" s="135"/>
      <c r="I683" s="371">
        <v>60</v>
      </c>
      <c r="J683" s="371" t="s">
        <v>155</v>
      </c>
      <c r="K683" s="371">
        <v>60</v>
      </c>
      <c r="L683" s="68">
        <v>2.5</v>
      </c>
      <c r="M683" s="189" t="s">
        <v>155</v>
      </c>
      <c r="N683" s="189" t="s">
        <v>155</v>
      </c>
      <c r="O683" s="71">
        <v>0.13</v>
      </c>
      <c r="Q683" s="499"/>
    </row>
    <row r="684" spans="1:18" ht="15" customHeight="1" x14ac:dyDescent="0.25">
      <c r="A684" s="542"/>
      <c r="B684" s="59"/>
      <c r="C684" s="193" t="s">
        <v>629</v>
      </c>
      <c r="D684" s="120">
        <v>200</v>
      </c>
      <c r="E684" s="74">
        <f t="shared" si="81"/>
        <v>13.211</v>
      </c>
      <c r="F684" s="300">
        <f t="shared" si="82"/>
        <v>12.6105</v>
      </c>
      <c r="G684" s="300">
        <v>12.01</v>
      </c>
      <c r="H684" s="135"/>
      <c r="I684" s="83">
        <v>80</v>
      </c>
      <c r="J684" s="83" t="s">
        <v>155</v>
      </c>
      <c r="K684" s="83">
        <v>80</v>
      </c>
      <c r="L684" s="84">
        <v>2.5</v>
      </c>
      <c r="M684" s="82" t="s">
        <v>155</v>
      </c>
      <c r="N684" s="82" t="s">
        <v>155</v>
      </c>
      <c r="O684" s="87">
        <v>0.06</v>
      </c>
      <c r="Q684" s="499"/>
    </row>
    <row r="685" spans="1:18" ht="15" customHeight="1" x14ac:dyDescent="0.25">
      <c r="A685" s="479"/>
      <c r="B685" s="59"/>
      <c r="C685" s="255"/>
      <c r="D685" s="161"/>
      <c r="E685" s="462"/>
      <c r="F685" s="200"/>
      <c r="G685" s="200"/>
      <c r="H685" s="135"/>
      <c r="I685" s="165"/>
      <c r="J685" s="165"/>
      <c r="K685" s="165"/>
      <c r="L685" s="166"/>
      <c r="M685" s="164"/>
      <c r="N685" s="164"/>
      <c r="O685" s="169"/>
      <c r="P685" s="481"/>
      <c r="Q685" s="499"/>
    </row>
    <row r="686" spans="1:18" ht="24.95" customHeight="1" x14ac:dyDescent="0.25">
      <c r="A686" s="251" t="s">
        <v>485</v>
      </c>
      <c r="B686" s="251"/>
      <c r="C686" s="251"/>
      <c r="D686" s="251"/>
      <c r="E686" s="251"/>
      <c r="F686" s="251"/>
      <c r="G686" s="154"/>
      <c r="H686" s="251"/>
      <c r="I686" s="251"/>
      <c r="J686" s="251"/>
      <c r="K686" s="251"/>
      <c r="L686" s="251"/>
      <c r="M686" s="155"/>
      <c r="N686" s="155"/>
      <c r="O686" s="155"/>
      <c r="Q686" s="499"/>
    </row>
    <row r="687" spans="1:18" s="59" customFormat="1" ht="8.25" customHeight="1" x14ac:dyDescent="0.25">
      <c r="A687" s="170"/>
      <c r="B687" s="321"/>
      <c r="C687" s="445"/>
      <c r="D687" s="445"/>
      <c r="E687" s="445"/>
      <c r="F687" s="445"/>
      <c r="G687" s="445"/>
      <c r="H687" s="445"/>
      <c r="I687" s="445"/>
      <c r="J687" s="445"/>
      <c r="K687" s="445"/>
      <c r="L687" s="445"/>
      <c r="M687" s="445"/>
      <c r="N687" s="445"/>
      <c r="O687" s="445"/>
      <c r="P687" s="457"/>
      <c r="Q687" s="499"/>
      <c r="R687" s="498"/>
    </row>
    <row r="688" spans="1:18" ht="24.95" customHeight="1" x14ac:dyDescent="0.25">
      <c r="A688" s="542"/>
      <c r="B688" s="321"/>
      <c r="C688" s="546" t="s">
        <v>36</v>
      </c>
      <c r="D688" s="544" t="s">
        <v>37</v>
      </c>
      <c r="E688" s="58" t="s">
        <v>787</v>
      </c>
      <c r="F688" s="58" t="s">
        <v>788</v>
      </c>
      <c r="G688" s="58" t="s">
        <v>789</v>
      </c>
      <c r="H688" s="321"/>
      <c r="I688" s="547" t="s">
        <v>486</v>
      </c>
      <c r="J688" s="547" t="s">
        <v>39</v>
      </c>
      <c r="K688" s="555" t="s">
        <v>487</v>
      </c>
      <c r="L688" s="557" t="s">
        <v>488</v>
      </c>
      <c r="M688" s="547" t="s">
        <v>489</v>
      </c>
      <c r="N688" s="547" t="s">
        <v>436</v>
      </c>
      <c r="O688" s="559" t="s">
        <v>44</v>
      </c>
      <c r="P688" s="62"/>
      <c r="Q688" s="499"/>
    </row>
    <row r="689" spans="1:18" ht="12.75" customHeight="1" x14ac:dyDescent="0.25">
      <c r="A689" s="542"/>
      <c r="B689" s="321"/>
      <c r="C689" s="546"/>
      <c r="D689" s="545"/>
      <c r="E689" s="60" t="s">
        <v>45</v>
      </c>
      <c r="F689" s="60" t="s">
        <v>45</v>
      </c>
      <c r="G689" s="60" t="s">
        <v>45</v>
      </c>
      <c r="H689" s="61"/>
      <c r="I689" s="548"/>
      <c r="J689" s="548"/>
      <c r="K689" s="556"/>
      <c r="L689" s="558"/>
      <c r="M689" s="548"/>
      <c r="N689" s="548"/>
      <c r="O689" s="560"/>
      <c r="Q689" s="499"/>
    </row>
    <row r="690" spans="1:18" ht="15" customHeight="1" x14ac:dyDescent="0.25">
      <c r="A690" s="542"/>
      <c r="C690" s="118" t="s">
        <v>490</v>
      </c>
      <c r="D690" s="119">
        <v>50</v>
      </c>
      <c r="E690" s="74">
        <f t="shared" ref="E690:E694" si="83">G690*1.1</f>
        <v>53.922000000000011</v>
      </c>
      <c r="F690" s="298">
        <f>G690*1.05</f>
        <v>51.471000000000004</v>
      </c>
      <c r="G690" s="298">
        <v>49.02</v>
      </c>
      <c r="H690" s="135"/>
      <c r="I690" s="76">
        <v>60</v>
      </c>
      <c r="J690" s="76" t="s">
        <v>155</v>
      </c>
      <c r="K690" s="77">
        <v>60</v>
      </c>
      <c r="L690" s="78">
        <v>4</v>
      </c>
      <c r="M690" s="79" t="s">
        <v>491</v>
      </c>
      <c r="N690" s="80" t="s">
        <v>492</v>
      </c>
      <c r="O690" s="81">
        <v>0.108</v>
      </c>
      <c r="Q690" s="499"/>
    </row>
    <row r="691" spans="1:18" ht="15" customHeight="1" x14ac:dyDescent="0.25">
      <c r="A691" s="542"/>
      <c r="C691" s="325" t="s">
        <v>493</v>
      </c>
      <c r="D691" s="117">
        <v>50</v>
      </c>
      <c r="E691" s="471">
        <f t="shared" si="83"/>
        <v>55.000000000000007</v>
      </c>
      <c r="F691" s="299">
        <f>G691*1.05</f>
        <v>52.5</v>
      </c>
      <c r="G691" s="299">
        <v>50</v>
      </c>
      <c r="H691" s="135"/>
      <c r="I691" s="66">
        <v>60</v>
      </c>
      <c r="J691" s="66" t="s">
        <v>155</v>
      </c>
      <c r="K691" s="67">
        <v>60</v>
      </c>
      <c r="L691" s="68">
        <v>4</v>
      </c>
      <c r="M691" s="69" t="s">
        <v>494</v>
      </c>
      <c r="N691" s="70" t="s">
        <v>492</v>
      </c>
      <c r="O691" s="71">
        <v>0.13400000000000001</v>
      </c>
      <c r="Q691" s="499"/>
    </row>
    <row r="692" spans="1:18" ht="15" customHeight="1" x14ac:dyDescent="0.25">
      <c r="A692" s="542"/>
      <c r="C692" s="118" t="s">
        <v>495</v>
      </c>
      <c r="D692" s="119">
        <v>50</v>
      </c>
      <c r="E692" s="74">
        <f t="shared" si="83"/>
        <v>56.1</v>
      </c>
      <c r="F692" s="298">
        <f>G692*1.05</f>
        <v>53.550000000000004</v>
      </c>
      <c r="G692" s="298">
        <v>51</v>
      </c>
      <c r="H692" s="135"/>
      <c r="I692" s="76">
        <v>60</v>
      </c>
      <c r="J692" s="76" t="s">
        <v>155</v>
      </c>
      <c r="K692" s="77">
        <v>60</v>
      </c>
      <c r="L692" s="78">
        <v>4</v>
      </c>
      <c r="M692" s="79" t="s">
        <v>496</v>
      </c>
      <c r="N692" s="80" t="s">
        <v>492</v>
      </c>
      <c r="O692" s="81">
        <v>0.14799999999999999</v>
      </c>
      <c r="Q692" s="499"/>
    </row>
    <row r="693" spans="1:18" s="59" customFormat="1" ht="15" customHeight="1" x14ac:dyDescent="0.25">
      <c r="A693" s="542"/>
      <c r="B693" s="321"/>
      <c r="C693" s="325" t="s">
        <v>497</v>
      </c>
      <c r="D693" s="117">
        <v>50</v>
      </c>
      <c r="E693" s="471">
        <f t="shared" si="83"/>
        <v>59.400000000000006</v>
      </c>
      <c r="F693" s="299">
        <f>G693*1.05</f>
        <v>56.7</v>
      </c>
      <c r="G693" s="299">
        <v>54</v>
      </c>
      <c r="H693" s="135"/>
      <c r="I693" s="66">
        <v>60</v>
      </c>
      <c r="J693" s="66" t="s">
        <v>155</v>
      </c>
      <c r="K693" s="67">
        <v>60</v>
      </c>
      <c r="L693" s="68">
        <v>4</v>
      </c>
      <c r="M693" s="69" t="s">
        <v>498</v>
      </c>
      <c r="N693" s="70" t="s">
        <v>492</v>
      </c>
      <c r="O693" s="71">
        <v>0.2</v>
      </c>
      <c r="P693" s="457"/>
      <c r="Q693" s="499"/>
      <c r="R693" s="498"/>
    </row>
    <row r="694" spans="1:18" ht="15" customHeight="1" x14ac:dyDescent="0.25">
      <c r="A694" s="170"/>
      <c r="B694" s="321"/>
      <c r="C694" s="118" t="s">
        <v>499</v>
      </c>
      <c r="D694" s="119">
        <v>40</v>
      </c>
      <c r="E694" s="74">
        <f t="shared" si="83"/>
        <v>61.600000000000009</v>
      </c>
      <c r="F694" s="298">
        <f>G694*1.05</f>
        <v>58.800000000000004</v>
      </c>
      <c r="G694" s="298">
        <v>56</v>
      </c>
      <c r="H694" s="135"/>
      <c r="I694" s="76">
        <v>60</v>
      </c>
      <c r="J694" s="76" t="s">
        <v>155</v>
      </c>
      <c r="K694" s="77">
        <v>60</v>
      </c>
      <c r="L694" s="78">
        <v>4</v>
      </c>
      <c r="M694" s="79" t="s">
        <v>500</v>
      </c>
      <c r="N694" s="80" t="s">
        <v>492</v>
      </c>
      <c r="O694" s="81">
        <v>0.21199999999999999</v>
      </c>
      <c r="P694" s="62"/>
      <c r="Q694" s="499"/>
    </row>
    <row r="695" spans="1:18" ht="3.75" customHeight="1" x14ac:dyDescent="0.25">
      <c r="A695" s="170"/>
      <c r="B695" s="321"/>
      <c r="Q695" s="499"/>
    </row>
    <row r="696" spans="1:18" ht="30" customHeight="1" x14ac:dyDescent="0.25">
      <c r="A696" s="196" t="s">
        <v>501</v>
      </c>
      <c r="B696" s="197"/>
      <c r="C696" s="197"/>
      <c r="D696" s="197"/>
      <c r="E696" s="197"/>
      <c r="F696" s="197"/>
      <c r="G696" s="197"/>
      <c r="H696" s="197"/>
      <c r="I696" s="197"/>
      <c r="J696" s="198"/>
      <c r="K696" s="198"/>
      <c r="L696" s="198"/>
      <c r="O696"/>
      <c r="Q696" s="499"/>
    </row>
    <row r="697" spans="1:18" ht="7.5" customHeight="1" x14ac:dyDescent="0.25">
      <c r="A697" s="543"/>
      <c r="B697" s="52"/>
      <c r="D697" s="52"/>
      <c r="E697" s="52"/>
      <c r="F697" s="52"/>
      <c r="G697" s="52"/>
      <c r="H697" s="52"/>
      <c r="I697" s="52"/>
      <c r="J697" s="318"/>
      <c r="K697"/>
      <c r="L697"/>
      <c r="O697"/>
      <c r="Q697" s="499"/>
    </row>
    <row r="698" spans="1:18" ht="21.75" customHeight="1" x14ac:dyDescent="0.25">
      <c r="A698" s="543"/>
      <c r="C698" s="546" t="s">
        <v>36</v>
      </c>
      <c r="D698" s="544" t="s">
        <v>37</v>
      </c>
      <c r="E698" s="58" t="s">
        <v>787</v>
      </c>
      <c r="F698" s="58" t="s">
        <v>788</v>
      </c>
      <c r="G698" s="58" t="s">
        <v>789</v>
      </c>
      <c r="I698" s="547" t="s">
        <v>38</v>
      </c>
      <c r="J698" s="547" t="s">
        <v>39</v>
      </c>
      <c r="K698" s="555" t="s">
        <v>40</v>
      </c>
      <c r="L698" s="557" t="s">
        <v>41</v>
      </c>
      <c r="O698"/>
      <c r="Q698" s="499"/>
    </row>
    <row r="699" spans="1:18" ht="12" customHeight="1" x14ac:dyDescent="0.25">
      <c r="A699" s="543"/>
      <c r="C699" s="546"/>
      <c r="D699" s="545"/>
      <c r="E699" s="60" t="s">
        <v>45</v>
      </c>
      <c r="F699" s="60" t="s">
        <v>45</v>
      </c>
      <c r="G699" s="60" t="s">
        <v>45</v>
      </c>
      <c r="I699" s="548"/>
      <c r="J699" s="548"/>
      <c r="K699" s="556"/>
      <c r="L699" s="558"/>
      <c r="O699"/>
      <c r="Q699" s="499"/>
    </row>
    <row r="700" spans="1:18" s="318" customFormat="1" ht="15.75" customHeight="1" x14ac:dyDescent="0.25">
      <c r="A700" s="543"/>
      <c r="C700" s="340" t="s">
        <v>577</v>
      </c>
      <c r="D700" s="120">
        <v>10</v>
      </c>
      <c r="E700" s="74">
        <f t="shared" ref="E700:E705" si="84">G700*1.1</f>
        <v>3.0910000000000002</v>
      </c>
      <c r="F700" s="300">
        <f>G700*1.05</f>
        <v>2.9505000000000003</v>
      </c>
      <c r="G700" s="267">
        <v>2.81</v>
      </c>
      <c r="I700" s="259">
        <v>75</v>
      </c>
      <c r="J700" s="261" t="s">
        <v>155</v>
      </c>
      <c r="K700" s="261" t="s">
        <v>155</v>
      </c>
      <c r="L700" s="263">
        <v>1</v>
      </c>
      <c r="P700" s="457"/>
      <c r="Q700" s="499"/>
      <c r="R700" s="498"/>
    </row>
    <row r="701" spans="1:18" s="318" customFormat="1" ht="13.5" customHeight="1" x14ac:dyDescent="0.25">
      <c r="A701" s="543"/>
      <c r="C701" s="341" t="s">
        <v>572</v>
      </c>
      <c r="D701" s="117">
        <v>10</v>
      </c>
      <c r="E701" s="471">
        <f t="shared" si="84"/>
        <v>3.355</v>
      </c>
      <c r="F701" s="299">
        <f t="shared" ref="F701:F705" si="85">G701*1.05</f>
        <v>3.2025000000000001</v>
      </c>
      <c r="G701" s="268">
        <v>3.05</v>
      </c>
      <c r="I701" s="260">
        <v>100</v>
      </c>
      <c r="J701" s="262" t="s">
        <v>155</v>
      </c>
      <c r="K701" s="262" t="s">
        <v>155</v>
      </c>
      <c r="L701" s="264">
        <v>1</v>
      </c>
      <c r="P701" s="457"/>
      <c r="Q701" s="499"/>
      <c r="R701" s="498"/>
    </row>
    <row r="702" spans="1:18" s="318" customFormat="1" ht="15" customHeight="1" x14ac:dyDescent="0.25">
      <c r="A702" s="543"/>
      <c r="C702" s="340" t="s">
        <v>573</v>
      </c>
      <c r="D702" s="120">
        <v>10</v>
      </c>
      <c r="E702" s="74">
        <f t="shared" si="84"/>
        <v>4.9280000000000008</v>
      </c>
      <c r="F702" s="300">
        <f t="shared" si="85"/>
        <v>4.7040000000000006</v>
      </c>
      <c r="G702" s="267">
        <v>4.4800000000000004</v>
      </c>
      <c r="I702" s="259">
        <v>150</v>
      </c>
      <c r="J702" s="261" t="s">
        <v>155</v>
      </c>
      <c r="K702" s="261" t="s">
        <v>155</v>
      </c>
      <c r="L702" s="263">
        <v>1</v>
      </c>
      <c r="P702" s="457"/>
      <c r="Q702" s="499"/>
      <c r="R702" s="498"/>
    </row>
    <row r="703" spans="1:18" s="59" customFormat="1" ht="14.25" customHeight="1" x14ac:dyDescent="0.25">
      <c r="A703" s="543"/>
      <c r="B703"/>
      <c r="C703" s="341" t="s">
        <v>574</v>
      </c>
      <c r="D703" s="117">
        <v>10</v>
      </c>
      <c r="E703" s="471">
        <f t="shared" si="84"/>
        <v>6.16</v>
      </c>
      <c r="F703" s="299">
        <f t="shared" si="85"/>
        <v>5.88</v>
      </c>
      <c r="G703" s="299">
        <v>5.6</v>
      </c>
      <c r="H703"/>
      <c r="I703" s="64">
        <v>200</v>
      </c>
      <c r="J703" s="189" t="s">
        <v>155</v>
      </c>
      <c r="K703" s="189" t="s">
        <v>155</v>
      </c>
      <c r="L703" s="265">
        <v>1</v>
      </c>
      <c r="P703" s="62"/>
      <c r="Q703" s="499"/>
      <c r="R703" s="498"/>
    </row>
    <row r="704" spans="1:18" s="59" customFormat="1" ht="15" customHeight="1" x14ac:dyDescent="0.25">
      <c r="A704" s="543"/>
      <c r="B704"/>
      <c r="C704" s="340" t="s">
        <v>575</v>
      </c>
      <c r="D704" s="120">
        <v>10</v>
      </c>
      <c r="E704" s="74">
        <f t="shared" si="84"/>
        <v>24.618000000000002</v>
      </c>
      <c r="F704" s="300">
        <f t="shared" si="85"/>
        <v>23.498999999999999</v>
      </c>
      <c r="G704" s="300">
        <v>22.38</v>
      </c>
      <c r="H704"/>
      <c r="I704" s="101">
        <v>1000</v>
      </c>
      <c r="J704" s="188" t="s">
        <v>155</v>
      </c>
      <c r="K704" s="188" t="s">
        <v>155</v>
      </c>
      <c r="L704" s="266">
        <v>1</v>
      </c>
      <c r="P704" s="62"/>
      <c r="Q704" s="499"/>
      <c r="R704" s="498"/>
    </row>
    <row r="705" spans="1:21" ht="13.5" customHeight="1" x14ac:dyDescent="0.25">
      <c r="A705" s="543"/>
      <c r="C705" s="341" t="s">
        <v>576</v>
      </c>
      <c r="D705" s="117">
        <v>10</v>
      </c>
      <c r="E705" s="471">
        <f t="shared" si="84"/>
        <v>47.981999999999999</v>
      </c>
      <c r="F705" s="299">
        <f t="shared" si="85"/>
        <v>45.801000000000002</v>
      </c>
      <c r="G705" s="299">
        <v>43.62</v>
      </c>
      <c r="I705" s="64">
        <v>2000</v>
      </c>
      <c r="J705" s="66" t="s">
        <v>155</v>
      </c>
      <c r="K705" s="66" t="s">
        <v>155</v>
      </c>
      <c r="L705" s="182">
        <v>1</v>
      </c>
      <c r="O705"/>
      <c r="Q705" s="499"/>
    </row>
    <row r="706" spans="1:21" ht="9" customHeight="1" x14ac:dyDescent="0.25">
      <c r="A706" s="543"/>
      <c r="E706"/>
      <c r="F706"/>
      <c r="G706"/>
      <c r="H706" s="54"/>
      <c r="I706" s="55"/>
      <c r="K706"/>
      <c r="L706"/>
      <c r="O706"/>
      <c r="Q706" s="499"/>
    </row>
    <row r="707" spans="1:21" ht="24" customHeight="1" x14ac:dyDescent="0.25">
      <c r="A707" s="195" t="s">
        <v>558</v>
      </c>
      <c r="B707" s="197"/>
      <c r="C707" s="197"/>
      <c r="D707" s="197"/>
      <c r="E707" s="197"/>
      <c r="F707" s="197"/>
      <c r="G707" s="197"/>
      <c r="H707" s="197"/>
      <c r="I707" s="197"/>
      <c r="J707" s="197"/>
      <c r="K707" s="197"/>
      <c r="L707" s="197"/>
      <c r="O707"/>
      <c r="Q707" s="499"/>
    </row>
    <row r="708" spans="1:21" s="318" customFormat="1" ht="15.75" customHeight="1" x14ac:dyDescent="0.3">
      <c r="A708" s="57" t="s">
        <v>557</v>
      </c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P708" s="457"/>
      <c r="Q708" s="499"/>
      <c r="R708" s="498"/>
    </row>
    <row r="709" spans="1:21" ht="22.5" customHeight="1" x14ac:dyDescent="0.25">
      <c r="C709" s="546" t="s">
        <v>36</v>
      </c>
      <c r="D709" s="544" t="s">
        <v>37</v>
      </c>
      <c r="E709" s="58" t="s">
        <v>787</v>
      </c>
      <c r="F709" s="58" t="s">
        <v>788</v>
      </c>
      <c r="G709" s="58" t="s">
        <v>789</v>
      </c>
      <c r="I709" s="547" t="s">
        <v>38</v>
      </c>
      <c r="J709" s="547" t="s">
        <v>39</v>
      </c>
      <c r="K709" s="555" t="s">
        <v>40</v>
      </c>
      <c r="L709" s="557" t="s">
        <v>41</v>
      </c>
      <c r="O709"/>
      <c r="Q709" s="499"/>
      <c r="T709" s="199"/>
      <c r="U709" s="199"/>
    </row>
    <row r="710" spans="1:21" ht="15" customHeight="1" x14ac:dyDescent="0.25">
      <c r="C710" s="546"/>
      <c r="D710" s="545"/>
      <c r="E710" s="60" t="s">
        <v>45</v>
      </c>
      <c r="F710" s="60" t="s">
        <v>45</v>
      </c>
      <c r="G710" s="60" t="s">
        <v>45</v>
      </c>
      <c r="I710" s="570"/>
      <c r="J710" s="570"/>
      <c r="K710" s="571"/>
      <c r="L710" s="572"/>
      <c r="O710"/>
      <c r="Q710" s="499"/>
      <c r="T710" s="199"/>
      <c r="U710" s="199"/>
    </row>
    <row r="711" spans="1:21" ht="18" customHeight="1" x14ac:dyDescent="0.25">
      <c r="C711" s="446" t="s">
        <v>46</v>
      </c>
      <c r="D711" s="446"/>
      <c r="E711" s="446"/>
      <c r="F711" s="446"/>
      <c r="G711" s="446"/>
      <c r="H711" s="446"/>
      <c r="I711" s="446"/>
      <c r="J711" s="446"/>
      <c r="K711" s="446"/>
      <c r="L711" s="446"/>
      <c r="O711"/>
      <c r="Q711" s="499"/>
      <c r="T711" s="199"/>
      <c r="U711" s="199"/>
    </row>
    <row r="712" spans="1:21" ht="15.75" customHeight="1" x14ac:dyDescent="0.25">
      <c r="A712" s="543"/>
      <c r="C712" s="118" t="s">
        <v>502</v>
      </c>
      <c r="D712" s="119">
        <v>300</v>
      </c>
      <c r="E712" s="74">
        <f t="shared" ref="E712:E722" si="86">G712*1.1</f>
        <v>1.2429999999999999</v>
      </c>
      <c r="F712" s="298">
        <f>G712*1.05</f>
        <v>1.1864999999999999</v>
      </c>
      <c r="G712" s="298">
        <v>1.1299999999999999</v>
      </c>
      <c r="I712" s="82">
        <v>20</v>
      </c>
      <c r="J712" s="82">
        <v>20</v>
      </c>
      <c r="K712" s="82">
        <v>16</v>
      </c>
      <c r="L712" s="84">
        <v>1.5</v>
      </c>
      <c r="O712"/>
      <c r="Q712" s="499"/>
      <c r="T712" s="200"/>
      <c r="U712" s="200"/>
    </row>
    <row r="713" spans="1:21" ht="14.25" customHeight="1" x14ac:dyDescent="0.25">
      <c r="A713" s="543"/>
      <c r="C713" s="325" t="s">
        <v>503</v>
      </c>
      <c r="D713" s="117">
        <v>300</v>
      </c>
      <c r="E713" s="471">
        <f t="shared" si="86"/>
        <v>1.6060000000000001</v>
      </c>
      <c r="F713" s="299">
        <f>G713*1.05</f>
        <v>1.5329999999999999</v>
      </c>
      <c r="G713" s="299">
        <v>1.46</v>
      </c>
      <c r="I713" s="66">
        <v>25</v>
      </c>
      <c r="J713" s="66">
        <v>25</v>
      </c>
      <c r="K713" s="66">
        <v>16</v>
      </c>
      <c r="L713" s="69">
        <v>1.5</v>
      </c>
      <c r="M713" s="66">
        <v>16</v>
      </c>
      <c r="N713" s="66">
        <v>16</v>
      </c>
      <c r="O713" s="66">
        <v>16</v>
      </c>
      <c r="Q713" s="499"/>
      <c r="T713" s="200"/>
      <c r="U713" s="200"/>
    </row>
    <row r="714" spans="1:21" ht="18" customHeight="1" x14ac:dyDescent="0.25">
      <c r="A714" s="543"/>
      <c r="C714" s="118" t="s">
        <v>504</v>
      </c>
      <c r="D714" s="119">
        <v>300</v>
      </c>
      <c r="E714" s="74">
        <f t="shared" si="86"/>
        <v>1.6830000000000003</v>
      </c>
      <c r="F714" s="298">
        <f>G714*1.05</f>
        <v>1.6065</v>
      </c>
      <c r="G714" s="298">
        <v>1.53</v>
      </c>
      <c r="I714" s="82">
        <v>30</v>
      </c>
      <c r="J714" s="82">
        <v>30</v>
      </c>
      <c r="K714" s="82">
        <v>16</v>
      </c>
      <c r="L714" s="84">
        <v>1.5</v>
      </c>
      <c r="O714"/>
      <c r="Q714" s="499"/>
      <c r="T714" s="200"/>
      <c r="U714" s="200"/>
    </row>
    <row r="715" spans="1:21" ht="15" customHeight="1" x14ac:dyDescent="0.25">
      <c r="A715" s="543"/>
      <c r="C715" s="325" t="s">
        <v>505</v>
      </c>
      <c r="D715" s="117">
        <v>300</v>
      </c>
      <c r="E715" s="471">
        <f t="shared" si="86"/>
        <v>2.6840000000000002</v>
      </c>
      <c r="F715" s="299">
        <f>G715*1.05</f>
        <v>2.5619999999999998</v>
      </c>
      <c r="G715" s="299">
        <v>2.44</v>
      </c>
      <c r="I715" s="66">
        <v>40</v>
      </c>
      <c r="J715" s="66">
        <v>40</v>
      </c>
      <c r="K715" s="66">
        <v>17</v>
      </c>
      <c r="L715" s="69">
        <v>1.5</v>
      </c>
      <c r="O715"/>
      <c r="Q715" s="499"/>
      <c r="T715" s="200"/>
      <c r="U715" s="200"/>
    </row>
    <row r="716" spans="1:21" ht="15.75" customHeight="1" x14ac:dyDescent="0.25">
      <c r="A716" s="543"/>
      <c r="C716" s="324" t="s">
        <v>506</v>
      </c>
      <c r="D716" s="120">
        <v>300</v>
      </c>
      <c r="E716" s="74">
        <f t="shared" si="86"/>
        <v>3.5750000000000002</v>
      </c>
      <c r="F716" s="300">
        <f>G716*1.05</f>
        <v>3.4125000000000001</v>
      </c>
      <c r="G716" s="300">
        <v>3.25</v>
      </c>
      <c r="H716" s="318"/>
      <c r="I716" s="82">
        <v>50</v>
      </c>
      <c r="J716" s="82">
        <v>50</v>
      </c>
      <c r="K716" s="82">
        <v>17</v>
      </c>
      <c r="L716" s="84">
        <v>1.5</v>
      </c>
      <c r="O716"/>
      <c r="Q716" s="499"/>
      <c r="T716" s="200"/>
      <c r="U716" s="200"/>
    </row>
    <row r="717" spans="1:21" ht="19.5" customHeight="1" x14ac:dyDescent="0.25">
      <c r="A717" s="543"/>
      <c r="C717" s="446" t="s">
        <v>65</v>
      </c>
      <c r="D717" s="446"/>
      <c r="E717" s="74"/>
      <c r="F717" s="446"/>
      <c r="G717" s="446"/>
      <c r="H717" s="446"/>
      <c r="I717" s="446"/>
      <c r="J717" s="446"/>
      <c r="K717" s="446"/>
      <c r="L717" s="446"/>
      <c r="O717"/>
      <c r="Q717" s="499"/>
      <c r="T717" s="200"/>
      <c r="U717" s="200"/>
    </row>
    <row r="718" spans="1:21" ht="15" customHeight="1" x14ac:dyDescent="0.25">
      <c r="A718" s="543"/>
      <c r="C718" s="118" t="s">
        <v>502</v>
      </c>
      <c r="D718" s="119">
        <v>300</v>
      </c>
      <c r="E718" s="74">
        <f t="shared" si="86"/>
        <v>1.298</v>
      </c>
      <c r="F718" s="298">
        <f>G718*1.05</f>
        <v>1.2389999999999999</v>
      </c>
      <c r="G718" s="298">
        <v>1.18</v>
      </c>
      <c r="I718" s="82">
        <v>20</v>
      </c>
      <c r="J718" s="82">
        <v>20</v>
      </c>
      <c r="K718" s="82">
        <v>16</v>
      </c>
      <c r="L718" s="84">
        <v>2</v>
      </c>
      <c r="O718"/>
      <c r="Q718" s="499"/>
      <c r="T718" s="200"/>
      <c r="U718" s="200"/>
    </row>
    <row r="719" spans="1:21" ht="15" customHeight="1" x14ac:dyDescent="0.25">
      <c r="A719" s="543"/>
      <c r="C719" s="325" t="s">
        <v>503</v>
      </c>
      <c r="D719" s="117">
        <v>300</v>
      </c>
      <c r="E719" s="471">
        <f t="shared" si="86"/>
        <v>1.6830000000000003</v>
      </c>
      <c r="F719" s="299">
        <f>G719*1.05</f>
        <v>1.6065</v>
      </c>
      <c r="G719" s="299">
        <v>1.53</v>
      </c>
      <c r="I719" s="66">
        <v>25</v>
      </c>
      <c r="J719" s="66">
        <v>25</v>
      </c>
      <c r="K719" s="66">
        <v>16</v>
      </c>
      <c r="L719" s="68">
        <v>2</v>
      </c>
      <c r="O719"/>
      <c r="Q719" s="499"/>
      <c r="T719" s="200"/>
      <c r="U719" s="200"/>
    </row>
    <row r="720" spans="1:21" ht="17.25" customHeight="1" x14ac:dyDescent="0.25">
      <c r="C720" s="118" t="s">
        <v>504</v>
      </c>
      <c r="D720" s="119">
        <v>300</v>
      </c>
      <c r="E720" s="74">
        <f t="shared" si="86"/>
        <v>1.7600000000000002</v>
      </c>
      <c r="F720" s="298">
        <f>G720*1.05</f>
        <v>1.6800000000000002</v>
      </c>
      <c r="G720" s="298">
        <v>1.6</v>
      </c>
      <c r="I720" s="82">
        <v>30</v>
      </c>
      <c r="J720" s="82">
        <v>30</v>
      </c>
      <c r="K720" s="82">
        <v>16</v>
      </c>
      <c r="L720" s="84">
        <v>2</v>
      </c>
      <c r="O720"/>
      <c r="Q720" s="499"/>
      <c r="T720" s="200"/>
      <c r="U720" s="200"/>
    </row>
    <row r="721" spans="1:21" ht="14.25" customHeight="1" x14ac:dyDescent="0.25">
      <c r="C721" s="325" t="s">
        <v>505</v>
      </c>
      <c r="D721" s="117">
        <v>300</v>
      </c>
      <c r="E721" s="471">
        <f t="shared" si="86"/>
        <v>2.8050000000000002</v>
      </c>
      <c r="F721" s="299">
        <f>G721*1.05</f>
        <v>2.6774999999999998</v>
      </c>
      <c r="G721" s="299">
        <v>2.5499999999999998</v>
      </c>
      <c r="I721" s="66">
        <v>40</v>
      </c>
      <c r="J721" s="66">
        <v>40</v>
      </c>
      <c r="K721" s="66">
        <v>17</v>
      </c>
      <c r="L721" s="68">
        <v>2</v>
      </c>
      <c r="O721"/>
      <c r="Q721" s="499"/>
      <c r="T721" s="200"/>
      <c r="U721" s="200"/>
    </row>
    <row r="722" spans="1:21" ht="15.75" customHeight="1" x14ac:dyDescent="0.25">
      <c r="C722" s="324" t="s">
        <v>506</v>
      </c>
      <c r="D722" s="120">
        <v>300</v>
      </c>
      <c r="E722" s="74">
        <f t="shared" si="86"/>
        <v>3.718</v>
      </c>
      <c r="F722" s="300">
        <f>G722*1.05</f>
        <v>3.5489999999999999</v>
      </c>
      <c r="G722" s="300">
        <v>3.38</v>
      </c>
      <c r="H722" s="318"/>
      <c r="I722" s="82">
        <v>50</v>
      </c>
      <c r="J722" s="82">
        <v>50</v>
      </c>
      <c r="K722" s="82">
        <v>17</v>
      </c>
      <c r="L722" s="84">
        <v>2</v>
      </c>
      <c r="O722"/>
      <c r="Q722" s="499"/>
      <c r="T722" s="200"/>
      <c r="U722" s="200"/>
    </row>
    <row r="723" spans="1:21" ht="10.5" customHeight="1" x14ac:dyDescent="0.25">
      <c r="C723" s="160"/>
      <c r="D723" s="161"/>
      <c r="E723" s="200"/>
      <c r="F723" s="200"/>
      <c r="G723" s="200"/>
      <c r="H723" s="318"/>
      <c r="I723" s="164"/>
      <c r="J723" s="164"/>
      <c r="K723" s="164"/>
      <c r="L723" s="166"/>
      <c r="O723"/>
      <c r="Q723" s="499"/>
      <c r="T723" s="200"/>
      <c r="U723" s="200"/>
    </row>
    <row r="724" spans="1:21" ht="23.25" customHeight="1" x14ac:dyDescent="0.25">
      <c r="C724" s="546" t="s">
        <v>36</v>
      </c>
      <c r="D724" s="544" t="s">
        <v>37</v>
      </c>
      <c r="E724" s="58" t="s">
        <v>787</v>
      </c>
      <c r="F724" s="58" t="s">
        <v>788</v>
      </c>
      <c r="G724" s="58" t="s">
        <v>789</v>
      </c>
      <c r="I724" s="547" t="s">
        <v>38</v>
      </c>
      <c r="J724" s="547" t="s">
        <v>39</v>
      </c>
      <c r="K724" s="555" t="s">
        <v>40</v>
      </c>
      <c r="L724" s="557" t="s">
        <v>41</v>
      </c>
      <c r="O724"/>
      <c r="Q724" s="499"/>
    </row>
    <row r="725" spans="1:21" ht="15" customHeight="1" x14ac:dyDescent="0.25">
      <c r="C725" s="546"/>
      <c r="D725" s="545"/>
      <c r="E725" s="60" t="s">
        <v>45</v>
      </c>
      <c r="F725" s="60" t="s">
        <v>45</v>
      </c>
      <c r="G725" s="60" t="s">
        <v>45</v>
      </c>
      <c r="I725" s="548"/>
      <c r="J725" s="548"/>
      <c r="K725" s="556"/>
      <c r="L725" s="558"/>
      <c r="O725"/>
      <c r="Q725" s="499"/>
    </row>
    <row r="726" spans="1:21" ht="16.5" customHeight="1" x14ac:dyDescent="0.25">
      <c r="C726" s="446" t="s">
        <v>46</v>
      </c>
      <c r="D726" s="446"/>
      <c r="E726" s="446"/>
      <c r="F726" s="446"/>
      <c r="G726" s="446"/>
      <c r="H726" s="446"/>
      <c r="I726" s="446"/>
      <c r="J726" s="446"/>
      <c r="K726" s="446"/>
      <c r="L726" s="446"/>
      <c r="O726"/>
      <c r="Q726" s="499"/>
    </row>
    <row r="727" spans="1:21" ht="16.5" customHeight="1" x14ac:dyDescent="0.25">
      <c r="C727" s="325" t="s">
        <v>507</v>
      </c>
      <c r="D727" s="270">
        <v>300</v>
      </c>
      <c r="E727" s="471">
        <f t="shared" ref="E727:E739" si="87">G727*1.1</f>
        <v>2.2660000000000005</v>
      </c>
      <c r="F727" s="290">
        <v>2.2799999999999998</v>
      </c>
      <c r="G727" s="290">
        <v>2.06</v>
      </c>
      <c r="H727" s="322"/>
      <c r="I727" s="270">
        <v>25</v>
      </c>
      <c r="J727" s="270">
        <v>25</v>
      </c>
      <c r="K727" s="270">
        <v>28</v>
      </c>
      <c r="L727" s="270">
        <v>1.5</v>
      </c>
      <c r="O727"/>
      <c r="Q727" s="499"/>
    </row>
    <row r="728" spans="1:21" ht="18" customHeight="1" x14ac:dyDescent="0.25">
      <c r="A728" s="543"/>
      <c r="C728" s="118" t="s">
        <v>595</v>
      </c>
      <c r="D728" s="119">
        <v>300</v>
      </c>
      <c r="E728" s="74">
        <f t="shared" si="87"/>
        <v>2.0570000000000004</v>
      </c>
      <c r="F728" s="298">
        <f>G728*1.05</f>
        <v>1.9635000000000002</v>
      </c>
      <c r="G728" s="298">
        <v>1.87</v>
      </c>
      <c r="I728" s="82">
        <v>26</v>
      </c>
      <c r="J728" s="82">
        <v>26</v>
      </c>
      <c r="K728" s="82">
        <v>25</v>
      </c>
      <c r="L728" s="84">
        <v>1.5</v>
      </c>
      <c r="O728"/>
      <c r="Q728" s="499"/>
    </row>
    <row r="729" spans="1:21" ht="15" customHeight="1" x14ac:dyDescent="0.25">
      <c r="A729" s="543"/>
      <c r="C729" s="325" t="s">
        <v>508</v>
      </c>
      <c r="D729" s="117">
        <v>300</v>
      </c>
      <c r="E729" s="471">
        <f t="shared" si="87"/>
        <v>2.2000000000000002</v>
      </c>
      <c r="F729" s="299">
        <f>G729*1.05</f>
        <v>2.1</v>
      </c>
      <c r="G729" s="299">
        <v>2</v>
      </c>
      <c r="I729" s="66">
        <v>28</v>
      </c>
      <c r="J729" s="66">
        <v>28</v>
      </c>
      <c r="K729" s="66">
        <v>25</v>
      </c>
      <c r="L729" s="69">
        <v>1.5</v>
      </c>
      <c r="O729"/>
      <c r="Q729" s="499"/>
    </row>
    <row r="730" spans="1:21" ht="17.25" customHeight="1" x14ac:dyDescent="0.25">
      <c r="A730" s="543"/>
      <c r="C730" s="446" t="s">
        <v>590</v>
      </c>
      <c r="D730" s="446"/>
      <c r="E730" s="74"/>
      <c r="F730" s="446"/>
      <c r="G730" s="446"/>
      <c r="H730" s="446"/>
      <c r="I730" s="446"/>
      <c r="J730" s="446"/>
      <c r="K730" s="446"/>
      <c r="L730" s="446"/>
      <c r="M730" s="318"/>
      <c r="N730" s="318"/>
      <c r="O730" s="318"/>
      <c r="Q730" s="499"/>
    </row>
    <row r="731" spans="1:21" ht="17.25" customHeight="1" x14ac:dyDescent="0.25">
      <c r="A731" s="543"/>
      <c r="C731" s="118" t="s">
        <v>589</v>
      </c>
      <c r="D731" s="120">
        <v>200</v>
      </c>
      <c r="E731" s="74">
        <f t="shared" si="87"/>
        <v>3.9160000000000004</v>
      </c>
      <c r="F731" s="298">
        <f>G731*1.05</f>
        <v>3.7380000000000004</v>
      </c>
      <c r="G731" s="300">
        <v>3.56</v>
      </c>
      <c r="I731" s="82">
        <v>30</v>
      </c>
      <c r="J731" s="82">
        <v>30</v>
      </c>
      <c r="K731" s="82">
        <v>35</v>
      </c>
      <c r="L731" s="88">
        <v>1.5</v>
      </c>
      <c r="O731"/>
      <c r="Q731" s="499"/>
    </row>
    <row r="732" spans="1:21" ht="15.75" customHeight="1" x14ac:dyDescent="0.25">
      <c r="A732" s="543"/>
      <c r="C732" s="325" t="s">
        <v>585</v>
      </c>
      <c r="D732" s="117">
        <v>200</v>
      </c>
      <c r="E732" s="471">
        <f t="shared" si="87"/>
        <v>4.6859999999999999</v>
      </c>
      <c r="F732" s="299">
        <f>G732*1.05</f>
        <v>4.4729999999999999</v>
      </c>
      <c r="G732" s="299">
        <v>4.26</v>
      </c>
      <c r="H732" s="318"/>
      <c r="I732" s="66">
        <v>40</v>
      </c>
      <c r="J732" s="66">
        <v>40</v>
      </c>
      <c r="K732" s="66">
        <v>30</v>
      </c>
      <c r="L732" s="69">
        <v>1.5</v>
      </c>
      <c r="O732"/>
      <c r="Q732" s="499"/>
    </row>
    <row r="733" spans="1:21" s="318" customFormat="1" ht="17.25" customHeight="1" x14ac:dyDescent="0.25">
      <c r="A733" s="543"/>
      <c r="C733" s="446" t="s">
        <v>65</v>
      </c>
      <c r="D733" s="446"/>
      <c r="E733" s="74"/>
      <c r="F733" s="446"/>
      <c r="G733" s="446"/>
      <c r="H733" s="446"/>
      <c r="I733" s="446"/>
      <c r="J733" s="446"/>
      <c r="K733" s="446"/>
      <c r="L733" s="446"/>
      <c r="P733" s="457"/>
      <c r="Q733" s="499"/>
      <c r="R733" s="498"/>
    </row>
    <row r="734" spans="1:21" s="318" customFormat="1" ht="17.25" customHeight="1" x14ac:dyDescent="0.25">
      <c r="A734" s="543"/>
      <c r="C734" s="118" t="s">
        <v>507</v>
      </c>
      <c r="D734" s="119">
        <v>300</v>
      </c>
      <c r="E734" s="74">
        <f t="shared" si="87"/>
        <v>2.3650000000000002</v>
      </c>
      <c r="F734" s="298">
        <f>G734*1.05</f>
        <v>2.2574999999999998</v>
      </c>
      <c r="G734" s="298">
        <v>2.15</v>
      </c>
      <c r="H734"/>
      <c r="I734" s="82">
        <v>25</v>
      </c>
      <c r="J734" s="82">
        <v>25</v>
      </c>
      <c r="K734" s="82">
        <v>28</v>
      </c>
      <c r="L734" s="84">
        <v>2</v>
      </c>
      <c r="P734" s="457"/>
      <c r="Q734" s="499"/>
      <c r="R734" s="498"/>
    </row>
    <row r="735" spans="1:21" s="318" customFormat="1" ht="16.5" customHeight="1" x14ac:dyDescent="0.25">
      <c r="C735" s="325" t="s">
        <v>595</v>
      </c>
      <c r="D735" s="117">
        <v>300</v>
      </c>
      <c r="E735" s="471">
        <f t="shared" si="87"/>
        <v>2.145</v>
      </c>
      <c r="F735" s="299">
        <f>G735*1.05</f>
        <v>2.0474999999999999</v>
      </c>
      <c r="G735" s="299">
        <v>1.95</v>
      </c>
      <c r="H735"/>
      <c r="I735" s="66">
        <v>26</v>
      </c>
      <c r="J735" s="66">
        <v>26</v>
      </c>
      <c r="K735" s="66">
        <v>25</v>
      </c>
      <c r="L735" s="68">
        <v>2</v>
      </c>
      <c r="P735" s="457"/>
      <c r="Q735" s="499"/>
      <c r="R735" s="498"/>
    </row>
    <row r="736" spans="1:21" s="318" customFormat="1" ht="16.5" customHeight="1" x14ac:dyDescent="0.25">
      <c r="C736" s="324" t="s">
        <v>508</v>
      </c>
      <c r="D736" s="120">
        <v>300</v>
      </c>
      <c r="E736" s="74">
        <f t="shared" si="87"/>
        <v>2.2989999999999999</v>
      </c>
      <c r="F736" s="300">
        <f>G736*1.05</f>
        <v>2.1945000000000001</v>
      </c>
      <c r="G736" s="300">
        <v>2.09</v>
      </c>
      <c r="I736" s="82">
        <v>28</v>
      </c>
      <c r="J736" s="82">
        <v>28</v>
      </c>
      <c r="K736" s="82">
        <v>25</v>
      </c>
      <c r="L736" s="88">
        <v>2</v>
      </c>
      <c r="P736" s="457"/>
      <c r="Q736" s="499"/>
      <c r="R736" s="498"/>
    </row>
    <row r="737" spans="1:18" s="318" customFormat="1" ht="16.5" customHeight="1" x14ac:dyDescent="0.25">
      <c r="C737" s="447" t="s">
        <v>586</v>
      </c>
      <c r="D737" s="447"/>
      <c r="E737" s="74"/>
      <c r="F737" s="447"/>
      <c r="G737" s="447"/>
      <c r="H737" s="447"/>
      <c r="I737" s="447"/>
      <c r="J737" s="447"/>
      <c r="K737" s="447"/>
      <c r="L737" s="447"/>
      <c r="P737" s="457"/>
      <c r="Q737" s="499"/>
      <c r="R737" s="498"/>
    </row>
    <row r="738" spans="1:18" s="318" customFormat="1" ht="16.5" customHeight="1" x14ac:dyDescent="0.25">
      <c r="C738" s="325" t="s">
        <v>589</v>
      </c>
      <c r="D738" s="177">
        <v>200</v>
      </c>
      <c r="E738" s="471">
        <f t="shared" si="87"/>
        <v>4.07</v>
      </c>
      <c r="F738" s="299">
        <f>G738*1.05</f>
        <v>3.8850000000000002</v>
      </c>
      <c r="G738" s="295">
        <v>3.7</v>
      </c>
      <c r="H738" s="323"/>
      <c r="I738" s="177">
        <v>30</v>
      </c>
      <c r="J738" s="177">
        <v>30</v>
      </c>
      <c r="K738" s="177">
        <v>35</v>
      </c>
      <c r="L738" s="291">
        <v>2</v>
      </c>
      <c r="P738" s="457"/>
      <c r="Q738" s="499"/>
      <c r="R738" s="498"/>
    </row>
    <row r="739" spans="1:18" s="319" customFormat="1" ht="16.5" customHeight="1" x14ac:dyDescent="0.25">
      <c r="C739" s="324" t="s">
        <v>585</v>
      </c>
      <c r="D739" s="120">
        <v>200</v>
      </c>
      <c r="E739" s="74">
        <f t="shared" si="87"/>
        <v>4.8840000000000012</v>
      </c>
      <c r="F739" s="300">
        <f>G739*1.05</f>
        <v>4.6620000000000008</v>
      </c>
      <c r="G739" s="300">
        <v>4.4400000000000004</v>
      </c>
      <c r="H739" s="318"/>
      <c r="I739" s="82">
        <v>40</v>
      </c>
      <c r="J739" s="82">
        <v>40</v>
      </c>
      <c r="K739" s="82">
        <v>30</v>
      </c>
      <c r="L739" s="88">
        <v>2</v>
      </c>
      <c r="P739" s="457"/>
      <c r="Q739" s="499"/>
      <c r="R739" s="498"/>
    </row>
    <row r="740" spans="1:18" ht="12" customHeight="1" x14ac:dyDescent="0.25">
      <c r="C740" s="233"/>
      <c r="D740" s="233"/>
      <c r="E740" s="233"/>
      <c r="F740" s="233"/>
      <c r="G740" s="233"/>
      <c r="H740" s="233"/>
      <c r="I740" s="233"/>
      <c r="J740" s="318"/>
      <c r="K740"/>
      <c r="L740"/>
      <c r="O740"/>
      <c r="Q740" s="499"/>
    </row>
    <row r="741" spans="1:18" ht="17.25" customHeight="1" x14ac:dyDescent="0.3">
      <c r="A741" s="57" t="s">
        <v>559</v>
      </c>
      <c r="C741"/>
      <c r="D741"/>
      <c r="E741"/>
      <c r="F741"/>
      <c r="G741"/>
      <c r="K741"/>
      <c r="L741"/>
      <c r="O741"/>
      <c r="Q741" s="499"/>
    </row>
    <row r="742" spans="1:18" ht="8.25" customHeight="1" x14ac:dyDescent="0.25">
      <c r="A742" s="201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O742"/>
      <c r="Q742" s="499"/>
    </row>
    <row r="743" spans="1:18" ht="27.75" customHeight="1" x14ac:dyDescent="0.25">
      <c r="A743" s="201"/>
      <c r="B743" s="202"/>
      <c r="C743" s="546" t="s">
        <v>36</v>
      </c>
      <c r="D743" s="544" t="s">
        <v>37</v>
      </c>
      <c r="E743" s="58" t="s">
        <v>787</v>
      </c>
      <c r="F743" s="58" t="s">
        <v>788</v>
      </c>
      <c r="G743" s="58" t="s">
        <v>789</v>
      </c>
      <c r="I743" s="311" t="s">
        <v>38</v>
      </c>
      <c r="J743" s="311" t="s">
        <v>39</v>
      </c>
      <c r="K743" s="313" t="s">
        <v>40</v>
      </c>
      <c r="L743" s="315" t="s">
        <v>41</v>
      </c>
      <c r="O743"/>
      <c r="Q743" s="499"/>
    </row>
    <row r="744" spans="1:18" ht="14.25" customHeight="1" x14ac:dyDescent="0.25">
      <c r="A744" s="318"/>
      <c r="B744" s="318"/>
      <c r="C744" s="546"/>
      <c r="D744" s="545"/>
      <c r="E744" s="60" t="s">
        <v>45</v>
      </c>
      <c r="F744" s="60" t="s">
        <v>45</v>
      </c>
      <c r="G744" s="60" t="s">
        <v>45</v>
      </c>
      <c r="I744" s="312"/>
      <c r="J744" s="312"/>
      <c r="K744" s="314"/>
      <c r="L744" s="316"/>
      <c r="O744"/>
      <c r="Q744" s="499"/>
    </row>
    <row r="745" spans="1:18" ht="14.25" customHeight="1" x14ac:dyDescent="0.25">
      <c r="A745" s="318"/>
      <c r="B745" s="318"/>
      <c r="C745" s="446" t="s">
        <v>46</v>
      </c>
      <c r="D745" s="446"/>
      <c r="E745" s="446"/>
      <c r="F745" s="446"/>
      <c r="G745" s="446"/>
      <c r="H745" s="446"/>
      <c r="I745" s="446"/>
      <c r="J745" s="446"/>
      <c r="K745" s="446"/>
      <c r="L745" s="446"/>
      <c r="O745"/>
      <c r="Q745" s="499"/>
    </row>
    <row r="746" spans="1:18" ht="14.25" customHeight="1" x14ac:dyDescent="0.25">
      <c r="A746" s="543"/>
      <c r="C746" s="118" t="s">
        <v>509</v>
      </c>
      <c r="D746" s="119">
        <v>300</v>
      </c>
      <c r="E746" s="74">
        <f t="shared" ref="E746:E760" si="88">G746*1.1</f>
        <v>1.2429999999999999</v>
      </c>
      <c r="F746" s="298">
        <f>G746*1.05</f>
        <v>1.1864999999999999</v>
      </c>
      <c r="G746" s="298">
        <v>1.1299999999999999</v>
      </c>
      <c r="I746" s="82">
        <v>40</v>
      </c>
      <c r="J746" s="82" t="s">
        <v>155</v>
      </c>
      <c r="K746" s="82">
        <v>16</v>
      </c>
      <c r="L746" s="84">
        <v>1.5</v>
      </c>
      <c r="O746"/>
      <c r="Q746" s="499"/>
    </row>
    <row r="747" spans="1:18" ht="15.75" customHeight="1" x14ac:dyDescent="0.25">
      <c r="A747" s="543"/>
      <c r="C747" s="325" t="s">
        <v>510</v>
      </c>
      <c r="D747" s="117">
        <v>300</v>
      </c>
      <c r="E747" s="471">
        <f t="shared" si="88"/>
        <v>1.4850000000000003</v>
      </c>
      <c r="F747" s="299">
        <f t="shared" ref="F747:F752" si="89">G747*1.05</f>
        <v>1.4175000000000002</v>
      </c>
      <c r="G747" s="299">
        <v>1.35</v>
      </c>
      <c r="I747" s="66">
        <v>50</v>
      </c>
      <c r="J747" s="66" t="s">
        <v>155</v>
      </c>
      <c r="K747" s="66">
        <v>16</v>
      </c>
      <c r="L747" s="68">
        <v>1.5</v>
      </c>
      <c r="O747"/>
      <c r="Q747" s="499"/>
    </row>
    <row r="748" spans="1:18" ht="15.75" customHeight="1" x14ac:dyDescent="0.25">
      <c r="A748" s="543"/>
      <c r="C748" s="118" t="s">
        <v>511</v>
      </c>
      <c r="D748" s="119">
        <v>300</v>
      </c>
      <c r="E748" s="74">
        <f t="shared" si="88"/>
        <v>1.6830000000000003</v>
      </c>
      <c r="F748" s="298">
        <f t="shared" si="89"/>
        <v>1.6065</v>
      </c>
      <c r="G748" s="298">
        <v>1.53</v>
      </c>
      <c r="I748" s="82">
        <v>60</v>
      </c>
      <c r="J748" s="82" t="s">
        <v>155</v>
      </c>
      <c r="K748" s="82">
        <v>16</v>
      </c>
      <c r="L748" s="84">
        <v>1.5</v>
      </c>
      <c r="O748"/>
      <c r="Q748" s="499"/>
    </row>
    <row r="749" spans="1:18" ht="15" customHeight="1" x14ac:dyDescent="0.25">
      <c r="A749" s="543"/>
      <c r="C749" s="325" t="s">
        <v>791</v>
      </c>
      <c r="D749" s="117">
        <v>300</v>
      </c>
      <c r="E749" s="471">
        <f t="shared" si="88"/>
        <v>2.6840000000000002</v>
      </c>
      <c r="F749" s="299">
        <f t="shared" si="89"/>
        <v>2.5619999999999998</v>
      </c>
      <c r="G749" s="299">
        <v>2.44</v>
      </c>
      <c r="I749" s="66">
        <v>80</v>
      </c>
      <c r="J749" s="66" t="s">
        <v>155</v>
      </c>
      <c r="K749" s="66">
        <v>17</v>
      </c>
      <c r="L749" s="68">
        <v>1.5</v>
      </c>
      <c r="O749"/>
      <c r="Q749" s="499"/>
    </row>
    <row r="750" spans="1:18" ht="15.75" customHeight="1" x14ac:dyDescent="0.25">
      <c r="A750" s="543"/>
      <c r="C750" s="118" t="s">
        <v>792</v>
      </c>
      <c r="D750" s="119">
        <v>300</v>
      </c>
      <c r="E750" s="74">
        <f t="shared" si="88"/>
        <v>3.2230000000000003</v>
      </c>
      <c r="F750" s="298">
        <f t="shared" si="89"/>
        <v>3.0765000000000002</v>
      </c>
      <c r="G750" s="298">
        <v>2.93</v>
      </c>
      <c r="I750" s="82">
        <v>100</v>
      </c>
      <c r="J750" s="82" t="s">
        <v>155</v>
      </c>
      <c r="K750" s="82">
        <v>17</v>
      </c>
      <c r="L750" s="84">
        <v>1.5</v>
      </c>
      <c r="O750"/>
      <c r="Q750" s="499"/>
    </row>
    <row r="751" spans="1:18" ht="15.75" customHeight="1" x14ac:dyDescent="0.25">
      <c r="C751" s="325" t="s">
        <v>591</v>
      </c>
      <c r="D751" s="117">
        <v>300</v>
      </c>
      <c r="E751" s="471">
        <f t="shared" si="88"/>
        <v>2.2330000000000001</v>
      </c>
      <c r="F751" s="299">
        <f t="shared" si="89"/>
        <v>2.1315</v>
      </c>
      <c r="G751" s="299">
        <v>2.0299999999999998</v>
      </c>
      <c r="I751" s="66">
        <v>60</v>
      </c>
      <c r="J751" s="66" t="s">
        <v>155</v>
      </c>
      <c r="K751" s="66">
        <v>35</v>
      </c>
      <c r="L751" s="68">
        <v>1.5</v>
      </c>
      <c r="O751"/>
      <c r="Q751" s="499"/>
    </row>
    <row r="752" spans="1:18" ht="15.75" customHeight="1" x14ac:dyDescent="0.25">
      <c r="C752" s="118" t="s">
        <v>592</v>
      </c>
      <c r="D752" s="119">
        <v>300</v>
      </c>
      <c r="E752" s="74">
        <f t="shared" si="88"/>
        <v>3.4870000000000001</v>
      </c>
      <c r="F752" s="298">
        <f t="shared" si="89"/>
        <v>3.3285</v>
      </c>
      <c r="G752" s="298">
        <v>3.17</v>
      </c>
      <c r="I752" s="82">
        <v>80</v>
      </c>
      <c r="J752" s="82" t="s">
        <v>155</v>
      </c>
      <c r="K752" s="82">
        <v>30</v>
      </c>
      <c r="L752" s="84">
        <v>1.5</v>
      </c>
      <c r="O752"/>
      <c r="Q752" s="499"/>
    </row>
    <row r="753" spans="1:18" ht="14.25" customHeight="1" x14ac:dyDescent="0.25">
      <c r="C753" s="446" t="s">
        <v>65</v>
      </c>
      <c r="D753" s="446"/>
      <c r="E753" s="74"/>
      <c r="F753" s="446"/>
      <c r="G753" s="446"/>
      <c r="H753" s="446"/>
      <c r="I753" s="446"/>
      <c r="J753" s="446"/>
      <c r="K753" s="446"/>
      <c r="L753" s="446"/>
      <c r="O753"/>
      <c r="Q753" s="499"/>
    </row>
    <row r="754" spans="1:18" ht="15" customHeight="1" x14ac:dyDescent="0.25">
      <c r="C754" s="325" t="s">
        <v>509</v>
      </c>
      <c r="D754" s="117">
        <v>300</v>
      </c>
      <c r="E754" s="471">
        <f t="shared" si="88"/>
        <v>1.298</v>
      </c>
      <c r="F754" s="299">
        <f>G754*1.05</f>
        <v>1.2389999999999999</v>
      </c>
      <c r="G754" s="299">
        <v>1.18</v>
      </c>
      <c r="I754" s="66">
        <v>40</v>
      </c>
      <c r="J754" s="66" t="s">
        <v>155</v>
      </c>
      <c r="K754" s="66">
        <v>16</v>
      </c>
      <c r="L754" s="68">
        <v>2</v>
      </c>
      <c r="O754"/>
      <c r="Q754" s="499"/>
    </row>
    <row r="755" spans="1:18" ht="15" customHeight="1" x14ac:dyDescent="0.25">
      <c r="C755" s="324" t="s">
        <v>510</v>
      </c>
      <c r="D755" s="119">
        <v>300</v>
      </c>
      <c r="E755" s="74">
        <f t="shared" si="88"/>
        <v>1.5509999999999999</v>
      </c>
      <c r="F755" s="298">
        <f t="shared" ref="F755:F760" si="90">G755*1.05</f>
        <v>1.4804999999999999</v>
      </c>
      <c r="G755" s="298">
        <v>1.41</v>
      </c>
      <c r="I755" s="82">
        <v>50</v>
      </c>
      <c r="J755" s="82" t="s">
        <v>155</v>
      </c>
      <c r="K755" s="82">
        <v>16</v>
      </c>
      <c r="L755" s="84">
        <v>2</v>
      </c>
      <c r="O755"/>
      <c r="Q755" s="499"/>
    </row>
    <row r="756" spans="1:18" ht="15.75" customHeight="1" x14ac:dyDescent="0.25">
      <c r="C756" s="325" t="s">
        <v>511</v>
      </c>
      <c r="D756" s="117">
        <v>300</v>
      </c>
      <c r="E756" s="471">
        <f t="shared" si="88"/>
        <v>1.7600000000000002</v>
      </c>
      <c r="F756" s="299">
        <f t="shared" si="90"/>
        <v>1.6800000000000002</v>
      </c>
      <c r="G756" s="299">
        <v>1.6</v>
      </c>
      <c r="I756" s="66">
        <v>60</v>
      </c>
      <c r="J756" s="66" t="s">
        <v>155</v>
      </c>
      <c r="K756" s="66">
        <v>16</v>
      </c>
      <c r="L756" s="68">
        <v>2</v>
      </c>
      <c r="O756"/>
      <c r="Q756" s="499"/>
    </row>
    <row r="757" spans="1:18" ht="15" customHeight="1" x14ac:dyDescent="0.25">
      <c r="C757" s="324" t="s">
        <v>791</v>
      </c>
      <c r="D757" s="119">
        <v>300</v>
      </c>
      <c r="E757" s="74">
        <f t="shared" si="88"/>
        <v>2.8050000000000002</v>
      </c>
      <c r="F757" s="298">
        <f t="shared" si="90"/>
        <v>2.6774999999999998</v>
      </c>
      <c r="G757" s="298">
        <v>2.5499999999999998</v>
      </c>
      <c r="I757" s="82">
        <v>80</v>
      </c>
      <c r="J757" s="82" t="s">
        <v>155</v>
      </c>
      <c r="K757" s="82">
        <v>17</v>
      </c>
      <c r="L757" s="84">
        <v>2</v>
      </c>
      <c r="O757"/>
      <c r="Q757" s="499"/>
    </row>
    <row r="758" spans="1:18" ht="14.25" customHeight="1" x14ac:dyDescent="0.25">
      <c r="C758" s="269" t="s">
        <v>792</v>
      </c>
      <c r="D758" s="203">
        <v>300</v>
      </c>
      <c r="E758" s="471">
        <f t="shared" si="88"/>
        <v>3.3660000000000005</v>
      </c>
      <c r="F758" s="204">
        <f t="shared" si="90"/>
        <v>3.2130000000000001</v>
      </c>
      <c r="G758" s="204">
        <v>3.06</v>
      </c>
      <c r="I758" s="205">
        <v>100</v>
      </c>
      <c r="J758" s="205" t="s">
        <v>155</v>
      </c>
      <c r="K758" s="205">
        <v>17</v>
      </c>
      <c r="L758" s="272">
        <v>2</v>
      </c>
      <c r="O758"/>
      <c r="Q758" s="499"/>
    </row>
    <row r="759" spans="1:18" ht="14.25" customHeight="1" x14ac:dyDescent="0.25">
      <c r="C759" s="271" t="s">
        <v>591</v>
      </c>
      <c r="D759" s="238">
        <v>300</v>
      </c>
      <c r="E759" s="74">
        <f t="shared" si="88"/>
        <v>2.3320000000000003</v>
      </c>
      <c r="F759" s="239">
        <f t="shared" si="90"/>
        <v>2.2260000000000004</v>
      </c>
      <c r="G759" s="239">
        <v>2.12</v>
      </c>
      <c r="I759" s="235">
        <v>60</v>
      </c>
      <c r="J759" s="235" t="s">
        <v>155</v>
      </c>
      <c r="K759" s="235">
        <v>35</v>
      </c>
      <c r="L759" s="273">
        <v>2</v>
      </c>
      <c r="O759"/>
      <c r="Q759" s="499"/>
    </row>
    <row r="760" spans="1:18" ht="13.5" customHeight="1" x14ac:dyDescent="0.25">
      <c r="A760" s="321"/>
      <c r="B760" s="321"/>
      <c r="C760" s="325" t="s">
        <v>592</v>
      </c>
      <c r="D760" s="275">
        <v>300</v>
      </c>
      <c r="E760" s="471">
        <f t="shared" si="88"/>
        <v>3.6190000000000002</v>
      </c>
      <c r="F760" s="299">
        <f t="shared" si="90"/>
        <v>3.4545000000000003</v>
      </c>
      <c r="G760" s="296">
        <v>3.29</v>
      </c>
      <c r="H760" s="274"/>
      <c r="I760" s="275">
        <v>80</v>
      </c>
      <c r="J760" s="275" t="s">
        <v>155</v>
      </c>
      <c r="K760" s="275">
        <v>30</v>
      </c>
      <c r="L760" s="276">
        <v>2</v>
      </c>
      <c r="O760"/>
      <c r="Q760" s="499"/>
    </row>
    <row r="761" spans="1:18" s="318" customFormat="1" ht="7.5" customHeight="1" x14ac:dyDescent="0.25">
      <c r="A761" s="28"/>
      <c r="B761" s="28"/>
      <c r="C761" s="28"/>
      <c r="D761" s="28"/>
      <c r="E761" s="28"/>
      <c r="F761" s="28"/>
      <c r="G761" s="28"/>
      <c r="I761" s="28"/>
      <c r="J761" s="28"/>
      <c r="K761" s="28"/>
      <c r="L761" s="28"/>
      <c r="P761" s="457"/>
      <c r="Q761" s="499"/>
      <c r="R761" s="498"/>
    </row>
    <row r="762" spans="1:18" ht="17.25" customHeight="1" x14ac:dyDescent="0.3">
      <c r="A762" s="57" t="s">
        <v>560</v>
      </c>
      <c r="C762"/>
      <c r="D762"/>
      <c r="E762"/>
      <c r="F762"/>
      <c r="G762"/>
      <c r="K762"/>
      <c r="L762"/>
      <c r="O762"/>
      <c r="Q762" s="499"/>
    </row>
    <row r="763" spans="1:18" ht="24.95" customHeight="1" x14ac:dyDescent="0.25">
      <c r="A763" s="543"/>
      <c r="C763" s="546" t="s">
        <v>36</v>
      </c>
      <c r="D763" s="544" t="s">
        <v>37</v>
      </c>
      <c r="E763" s="58" t="s">
        <v>787</v>
      </c>
      <c r="F763" s="58" t="s">
        <v>788</v>
      </c>
      <c r="G763" s="58" t="s">
        <v>789</v>
      </c>
      <c r="I763" s="547" t="s">
        <v>38</v>
      </c>
      <c r="J763" s="547" t="s">
        <v>39</v>
      </c>
      <c r="K763" s="555" t="s">
        <v>40</v>
      </c>
      <c r="L763" s="557" t="s">
        <v>41</v>
      </c>
      <c r="O763"/>
      <c r="Q763" s="499"/>
    </row>
    <row r="764" spans="1:18" ht="15" customHeight="1" x14ac:dyDescent="0.25">
      <c r="A764" s="543"/>
      <c r="C764" s="546"/>
      <c r="D764" s="545"/>
      <c r="E764" s="60" t="s">
        <v>45</v>
      </c>
      <c r="F764" s="60" t="s">
        <v>45</v>
      </c>
      <c r="G764" s="60" t="s">
        <v>45</v>
      </c>
      <c r="I764" s="570"/>
      <c r="J764" s="570"/>
      <c r="K764" s="571"/>
      <c r="L764" s="572"/>
      <c r="O764"/>
      <c r="Q764" s="499"/>
    </row>
    <row r="765" spans="1:18" ht="15.75" customHeight="1" x14ac:dyDescent="0.25">
      <c r="A765" s="543"/>
      <c r="C765" s="446" t="s">
        <v>46</v>
      </c>
      <c r="D765" s="446"/>
      <c r="E765" s="446"/>
      <c r="F765" s="446"/>
      <c r="G765" s="446"/>
      <c r="H765" s="446"/>
      <c r="I765" s="446"/>
      <c r="J765" s="446"/>
      <c r="K765" s="446"/>
      <c r="L765" s="446"/>
      <c r="O765"/>
      <c r="Q765" s="499"/>
    </row>
    <row r="766" spans="1:18" ht="15" customHeight="1" x14ac:dyDescent="0.25">
      <c r="A766" s="543"/>
      <c r="C766" s="118" t="s">
        <v>512</v>
      </c>
      <c r="D766" s="119">
        <v>100</v>
      </c>
      <c r="E766" s="74">
        <f t="shared" ref="E766:E769" si="91">G766*1.1</f>
        <v>1.8920000000000001</v>
      </c>
      <c r="F766" s="298">
        <f>G766*1.05</f>
        <v>1.806</v>
      </c>
      <c r="G766" s="298">
        <v>1.72</v>
      </c>
      <c r="I766" s="82">
        <v>60</v>
      </c>
      <c r="J766" s="82" t="s">
        <v>155</v>
      </c>
      <c r="K766" s="82">
        <v>15</v>
      </c>
      <c r="L766" s="84">
        <v>1.5</v>
      </c>
      <c r="O766"/>
      <c r="Q766" s="499"/>
    </row>
    <row r="767" spans="1:18" ht="15" customHeight="1" x14ac:dyDescent="0.25">
      <c r="A767" s="543"/>
      <c r="C767" s="325" t="s">
        <v>513</v>
      </c>
      <c r="D767" s="117">
        <v>100</v>
      </c>
      <c r="E767" s="471">
        <f t="shared" si="91"/>
        <v>2.1339999999999999</v>
      </c>
      <c r="F767" s="299">
        <f>G767*1.05</f>
        <v>2.0369999999999999</v>
      </c>
      <c r="G767" s="299">
        <v>1.94</v>
      </c>
      <c r="I767" s="66">
        <v>75</v>
      </c>
      <c r="J767" s="66" t="s">
        <v>155</v>
      </c>
      <c r="K767" s="66">
        <v>15</v>
      </c>
      <c r="L767" s="69">
        <v>1.5</v>
      </c>
      <c r="O767"/>
      <c r="Q767" s="499"/>
    </row>
    <row r="768" spans="1:18" ht="15" customHeight="1" x14ac:dyDescent="0.25">
      <c r="A768" s="543"/>
      <c r="C768" s="324" t="s">
        <v>596</v>
      </c>
      <c r="D768" s="120">
        <v>100</v>
      </c>
      <c r="E768" s="74">
        <f t="shared" si="91"/>
        <v>2.2330000000000001</v>
      </c>
      <c r="F768" s="300">
        <f>G768*1.05</f>
        <v>2.1315</v>
      </c>
      <c r="G768" s="300">
        <v>2.0299999999999998</v>
      </c>
      <c r="I768" s="82">
        <v>80</v>
      </c>
      <c r="J768" s="82" t="s">
        <v>155</v>
      </c>
      <c r="K768" s="82">
        <v>15</v>
      </c>
      <c r="L768" s="88">
        <v>1.5</v>
      </c>
      <c r="O768"/>
      <c r="Q768" s="499"/>
    </row>
    <row r="769" spans="1:21" ht="15.75" customHeight="1" x14ac:dyDescent="0.25">
      <c r="C769" s="325" t="s">
        <v>514</v>
      </c>
      <c r="D769" s="117">
        <v>100</v>
      </c>
      <c r="E769" s="471">
        <f t="shared" si="91"/>
        <v>2.7720000000000002</v>
      </c>
      <c r="F769" s="299">
        <f>G769*1.05</f>
        <v>2.6460000000000004</v>
      </c>
      <c r="G769" s="299">
        <v>2.52</v>
      </c>
      <c r="I769" s="66">
        <v>90</v>
      </c>
      <c r="J769" s="66" t="s">
        <v>155</v>
      </c>
      <c r="K769" s="66">
        <v>15</v>
      </c>
      <c r="L769" s="68">
        <v>1.5</v>
      </c>
      <c r="O769"/>
      <c r="Q769" s="499"/>
    </row>
    <row r="770" spans="1:21" ht="8.25" customHeight="1" x14ac:dyDescent="0.25">
      <c r="C770" s="144"/>
      <c r="D770" s="145"/>
      <c r="E770" s="135"/>
      <c r="F770" s="148"/>
      <c r="G770" s="164"/>
      <c r="H770" s="149"/>
      <c r="I770" s="150"/>
      <c r="J770" s="318"/>
      <c r="K770"/>
      <c r="L770"/>
      <c r="O770"/>
      <c r="Q770" s="499"/>
    </row>
    <row r="771" spans="1:21" ht="16.5" customHeight="1" x14ac:dyDescent="0.3">
      <c r="A771" s="57" t="s">
        <v>561</v>
      </c>
      <c r="C771"/>
      <c r="D771"/>
      <c r="E771"/>
      <c r="F771"/>
      <c r="G771"/>
      <c r="K771"/>
      <c r="L771"/>
      <c r="O771"/>
      <c r="Q771" s="499"/>
    </row>
    <row r="772" spans="1:21" ht="24.95" customHeight="1" x14ac:dyDescent="0.25">
      <c r="C772" s="546" t="s">
        <v>36</v>
      </c>
      <c r="D772" s="544" t="s">
        <v>37</v>
      </c>
      <c r="E772" s="58" t="s">
        <v>787</v>
      </c>
      <c r="F772" s="58" t="s">
        <v>788</v>
      </c>
      <c r="G772" s="58" t="s">
        <v>789</v>
      </c>
      <c r="I772" s="547" t="s">
        <v>38</v>
      </c>
      <c r="J772" s="547" t="s">
        <v>39</v>
      </c>
      <c r="K772" s="555" t="s">
        <v>40</v>
      </c>
      <c r="L772" s="557" t="s">
        <v>41</v>
      </c>
      <c r="O772"/>
      <c r="Q772" s="499"/>
    </row>
    <row r="773" spans="1:21" ht="12" customHeight="1" x14ac:dyDescent="0.25">
      <c r="A773" s="543"/>
      <c r="C773" s="546"/>
      <c r="D773" s="545"/>
      <c r="E773" s="60" t="s">
        <v>45</v>
      </c>
      <c r="F773" s="60" t="s">
        <v>45</v>
      </c>
      <c r="G773" s="60" t="s">
        <v>45</v>
      </c>
      <c r="I773" s="548"/>
      <c r="J773" s="548"/>
      <c r="K773" s="556"/>
      <c r="L773" s="558"/>
      <c r="O773"/>
      <c r="Q773" s="499"/>
    </row>
    <row r="774" spans="1:21" s="318" customFormat="1" ht="16.5" customHeight="1" x14ac:dyDescent="0.25">
      <c r="A774" s="543"/>
      <c r="C774" s="446" t="s">
        <v>65</v>
      </c>
      <c r="D774" s="446"/>
      <c r="E774" s="446"/>
      <c r="F774" s="446"/>
      <c r="G774" s="446"/>
      <c r="H774" s="446"/>
      <c r="I774" s="446"/>
      <c r="J774" s="446"/>
      <c r="K774" s="446"/>
      <c r="L774" s="446"/>
      <c r="P774" s="457"/>
      <c r="Q774" s="499"/>
      <c r="R774" s="498"/>
    </row>
    <row r="775" spans="1:21" ht="15.75" customHeight="1" x14ac:dyDescent="0.25">
      <c r="A775" s="543"/>
      <c r="C775" s="118" t="s">
        <v>515</v>
      </c>
      <c r="D775" s="119">
        <v>200</v>
      </c>
      <c r="E775" s="74">
        <f t="shared" ref="E775:E777" si="92">G775*1.1</f>
        <v>4.9280000000000008</v>
      </c>
      <c r="F775" s="298">
        <f>G775*1.05</f>
        <v>4.7040000000000006</v>
      </c>
      <c r="G775" s="298">
        <v>4.4800000000000004</v>
      </c>
      <c r="I775" s="82" t="s">
        <v>155</v>
      </c>
      <c r="J775" s="82" t="s">
        <v>155</v>
      </c>
      <c r="K775" s="82">
        <v>40</v>
      </c>
      <c r="L775" s="84">
        <v>2</v>
      </c>
      <c r="O775"/>
      <c r="Q775" s="499"/>
    </row>
    <row r="776" spans="1:21" ht="15.75" customHeight="1" x14ac:dyDescent="0.25">
      <c r="A776" s="543"/>
      <c r="C776" s="325" t="s">
        <v>516</v>
      </c>
      <c r="D776" s="117">
        <v>200</v>
      </c>
      <c r="E776" s="471">
        <f t="shared" si="92"/>
        <v>7.5350000000000001</v>
      </c>
      <c r="F776" s="299">
        <f>G776*1.05</f>
        <v>7.1924999999999999</v>
      </c>
      <c r="G776" s="299">
        <v>6.85</v>
      </c>
      <c r="I776" s="66" t="s">
        <v>155</v>
      </c>
      <c r="J776" s="66" t="s">
        <v>155</v>
      </c>
      <c r="K776" s="66">
        <v>40</v>
      </c>
      <c r="L776" s="69">
        <v>2</v>
      </c>
      <c r="O776"/>
      <c r="Q776" s="499"/>
    </row>
    <row r="777" spans="1:21" ht="15.75" customHeight="1" x14ac:dyDescent="0.25">
      <c r="A777" s="543"/>
      <c r="C777" s="118" t="s">
        <v>593</v>
      </c>
      <c r="D777" s="120">
        <v>200</v>
      </c>
      <c r="E777" s="74">
        <f t="shared" si="92"/>
        <v>6.402000000000001</v>
      </c>
      <c r="F777" s="300">
        <f>G777*1.05</f>
        <v>6.1110000000000007</v>
      </c>
      <c r="G777" s="300">
        <v>5.82</v>
      </c>
      <c r="I777" s="82" t="s">
        <v>155</v>
      </c>
      <c r="J777" s="82" t="s">
        <v>155</v>
      </c>
      <c r="K777" s="82">
        <v>30</v>
      </c>
      <c r="L777" s="88">
        <v>2</v>
      </c>
      <c r="O777"/>
      <c r="Q777" s="499"/>
    </row>
    <row r="778" spans="1:21" ht="9.75" customHeight="1" x14ac:dyDescent="0.25">
      <c r="A778" s="543"/>
      <c r="C778" s="144"/>
      <c r="D778" s="145"/>
      <c r="E778" s="135"/>
      <c r="F778" s="148"/>
      <c r="G778" s="164"/>
      <c r="H778" s="149"/>
      <c r="I778" s="150"/>
      <c r="J778" s="318"/>
      <c r="K778"/>
      <c r="L778"/>
      <c r="O778"/>
      <c r="Q778" s="499"/>
    </row>
    <row r="779" spans="1:21" ht="6.75" customHeight="1" x14ac:dyDescent="0.25">
      <c r="A779" s="454"/>
      <c r="C779" s="144"/>
      <c r="D779" s="145"/>
      <c r="E779" s="135"/>
      <c r="F779" s="148"/>
      <c r="G779" s="164"/>
      <c r="H779" s="149"/>
      <c r="I779" s="150"/>
      <c r="J779" s="457"/>
      <c r="K779"/>
      <c r="L779"/>
      <c r="O779"/>
      <c r="Q779" s="499"/>
    </row>
    <row r="780" spans="1:21" ht="15.75" customHeight="1" x14ac:dyDescent="0.3">
      <c r="A780" s="57" t="s">
        <v>562</v>
      </c>
      <c r="C780"/>
      <c r="D780"/>
      <c r="E780"/>
      <c r="F780"/>
      <c r="G780"/>
      <c r="K780"/>
      <c r="L780"/>
      <c r="O780"/>
      <c r="Q780" s="499"/>
    </row>
    <row r="781" spans="1:21" ht="24.95" customHeight="1" x14ac:dyDescent="0.25">
      <c r="A781" s="543"/>
      <c r="C781" s="546" t="s">
        <v>36</v>
      </c>
      <c r="D781" s="544" t="s">
        <v>37</v>
      </c>
      <c r="E781" s="58" t="s">
        <v>787</v>
      </c>
      <c r="F781" s="58" t="s">
        <v>788</v>
      </c>
      <c r="G781" s="58" t="s">
        <v>789</v>
      </c>
      <c r="I781" s="547" t="s">
        <v>38</v>
      </c>
      <c r="J781" s="547" t="s">
        <v>39</v>
      </c>
      <c r="K781" s="555" t="s">
        <v>40</v>
      </c>
      <c r="L781" s="557" t="s">
        <v>41</v>
      </c>
      <c r="O781"/>
      <c r="Q781" s="499"/>
      <c r="T781" s="199"/>
      <c r="U781" s="199"/>
    </row>
    <row r="782" spans="1:21" ht="14.25" customHeight="1" x14ac:dyDescent="0.25">
      <c r="A782" s="543"/>
      <c r="C782" s="546"/>
      <c r="D782" s="545"/>
      <c r="E782" s="60" t="s">
        <v>45</v>
      </c>
      <c r="F782" s="60" t="s">
        <v>45</v>
      </c>
      <c r="G782" s="60" t="s">
        <v>45</v>
      </c>
      <c r="I782" s="548"/>
      <c r="J782" s="548"/>
      <c r="K782" s="556"/>
      <c r="L782" s="558"/>
      <c r="O782"/>
      <c r="Q782" s="499"/>
      <c r="T782" s="200"/>
      <c r="U782" s="200"/>
    </row>
    <row r="783" spans="1:21" ht="17.25" customHeight="1" x14ac:dyDescent="0.25">
      <c r="A783" s="543"/>
      <c r="C783" s="446" t="s">
        <v>65</v>
      </c>
      <c r="D783" s="446"/>
      <c r="E783" s="446"/>
      <c r="F783" s="446"/>
      <c r="G783" s="446"/>
      <c r="H783" s="446"/>
      <c r="I783" s="446"/>
      <c r="J783" s="446"/>
      <c r="K783" s="446"/>
      <c r="L783" s="446"/>
      <c r="O783"/>
      <c r="Q783" s="499"/>
      <c r="T783" s="200"/>
      <c r="U783" s="200"/>
    </row>
    <row r="784" spans="1:21" ht="16.5" customHeight="1" x14ac:dyDescent="0.25">
      <c r="A784" s="543"/>
      <c r="C784" s="118" t="s">
        <v>517</v>
      </c>
      <c r="D784" s="119">
        <v>200</v>
      </c>
      <c r="E784" s="74">
        <f t="shared" ref="E784:E786" si="93">G784*1.1</f>
        <v>4.7190000000000003</v>
      </c>
      <c r="F784" s="298">
        <f>G784*1.05</f>
        <v>4.5045000000000002</v>
      </c>
      <c r="G784" s="298">
        <v>4.29</v>
      </c>
      <c r="I784" s="82">
        <v>75</v>
      </c>
      <c r="J784" s="82" t="s">
        <v>155</v>
      </c>
      <c r="K784" s="82">
        <v>40</v>
      </c>
      <c r="L784" s="84">
        <v>2</v>
      </c>
      <c r="O784"/>
      <c r="Q784" s="499"/>
      <c r="T784" s="200"/>
      <c r="U784" s="200"/>
    </row>
    <row r="785" spans="1:21" ht="15.75" customHeight="1" x14ac:dyDescent="0.25">
      <c r="A785" s="543"/>
      <c r="C785" s="325" t="s">
        <v>518</v>
      </c>
      <c r="D785" s="117">
        <v>200</v>
      </c>
      <c r="E785" s="471">
        <f t="shared" si="93"/>
        <v>7.3370000000000006</v>
      </c>
      <c r="F785" s="299">
        <f>G785*1.05</f>
        <v>7.0034999999999998</v>
      </c>
      <c r="G785" s="299">
        <v>6.67</v>
      </c>
      <c r="I785" s="66">
        <v>90</v>
      </c>
      <c r="J785" s="66" t="s">
        <v>155</v>
      </c>
      <c r="K785" s="66">
        <v>40</v>
      </c>
      <c r="L785" s="69">
        <v>2</v>
      </c>
      <c r="O785"/>
      <c r="Q785" s="499"/>
      <c r="T785" s="200"/>
      <c r="U785" s="200"/>
    </row>
    <row r="786" spans="1:21" ht="15.75" customHeight="1" x14ac:dyDescent="0.25">
      <c r="C786" s="118" t="s">
        <v>594</v>
      </c>
      <c r="D786" s="286">
        <v>200</v>
      </c>
      <c r="E786" s="74">
        <f t="shared" si="93"/>
        <v>6.2039999999999997</v>
      </c>
      <c r="F786" s="300">
        <f>G786*1.05</f>
        <v>5.9219999999999997</v>
      </c>
      <c r="G786" s="297">
        <v>5.64</v>
      </c>
      <c r="H786" s="54"/>
      <c r="I786" s="289">
        <v>100</v>
      </c>
      <c r="J786" s="288" t="s">
        <v>155</v>
      </c>
      <c r="K786" s="286">
        <v>30</v>
      </c>
      <c r="L786" s="287">
        <v>2</v>
      </c>
      <c r="O786"/>
      <c r="Q786" s="499"/>
      <c r="T786" s="28"/>
      <c r="U786" s="28"/>
    </row>
    <row r="787" spans="1:21" ht="8.25" customHeight="1" x14ac:dyDescent="0.25">
      <c r="E787" s="53"/>
      <c r="F787"/>
      <c r="G787"/>
      <c r="I787" s="54"/>
      <c r="J787" s="55"/>
      <c r="Q787" s="499"/>
    </row>
    <row r="788" spans="1:21" ht="5.25" customHeight="1" x14ac:dyDescent="0.25">
      <c r="C788" s="233"/>
      <c r="D788" s="233"/>
      <c r="E788" s="233"/>
      <c r="F788" s="233"/>
      <c r="G788" s="233"/>
      <c r="I788" s="164"/>
      <c r="J788" s="164"/>
      <c r="K788" s="164"/>
      <c r="L788" s="183"/>
      <c r="Q788" s="499"/>
    </row>
    <row r="789" spans="1:21" ht="31.5" customHeight="1" x14ac:dyDescent="0.25">
      <c r="A789" s="195" t="s">
        <v>539</v>
      </c>
      <c r="B789" s="197"/>
      <c r="C789" s="197"/>
      <c r="D789" s="197"/>
      <c r="E789" s="197"/>
      <c r="F789" s="197"/>
      <c r="G789" s="197"/>
      <c r="H789" s="197"/>
      <c r="I789" s="197"/>
      <c r="J789" s="197"/>
      <c r="K789" s="197"/>
      <c r="L789" s="197"/>
      <c r="Q789" s="499"/>
    </row>
    <row r="790" spans="1:21" ht="17.25" customHeight="1" x14ac:dyDescent="0.3">
      <c r="A790" s="57" t="s">
        <v>540</v>
      </c>
      <c r="C790" s="233"/>
      <c r="D790" s="233"/>
      <c r="E790" s="233"/>
      <c r="F790" s="233"/>
      <c r="G790" s="233"/>
      <c r="I790" s="164"/>
      <c r="J790" s="164"/>
      <c r="K790" s="164"/>
      <c r="L790" s="183"/>
      <c r="Q790" s="499"/>
    </row>
    <row r="791" spans="1:21" ht="24" customHeight="1" x14ac:dyDescent="0.25">
      <c r="A791" s="543"/>
      <c r="C791" s="561" t="s">
        <v>36</v>
      </c>
      <c r="D791" s="563" t="s">
        <v>37</v>
      </c>
      <c r="E791" s="58" t="s">
        <v>787</v>
      </c>
      <c r="F791" s="510" t="s">
        <v>788</v>
      </c>
      <c r="G791" s="58" t="s">
        <v>789</v>
      </c>
      <c r="H791" s="506"/>
      <c r="I791" s="575" t="s">
        <v>541</v>
      </c>
      <c r="J791" s="547" t="s">
        <v>38</v>
      </c>
      <c r="K791" s="555" t="s">
        <v>40</v>
      </c>
      <c r="L791" s="557" t="s">
        <v>41</v>
      </c>
      <c r="Q791" s="499"/>
    </row>
    <row r="792" spans="1:21" x14ac:dyDescent="0.25">
      <c r="A792" s="543"/>
      <c r="C792" s="562"/>
      <c r="D792" s="564"/>
      <c r="E792" s="60" t="s">
        <v>45</v>
      </c>
      <c r="F792" s="511" t="s">
        <v>45</v>
      </c>
      <c r="G792" s="60" t="s">
        <v>45</v>
      </c>
      <c r="H792" s="506"/>
      <c r="I792" s="575"/>
      <c r="J792" s="576"/>
      <c r="K792" s="577"/>
      <c r="L792" s="574"/>
      <c r="Q792" s="499"/>
    </row>
    <row r="793" spans="1:21" ht="15.75" customHeight="1" x14ac:dyDescent="0.25">
      <c r="A793" s="543"/>
      <c r="C793" s="281" t="s">
        <v>542</v>
      </c>
      <c r="D793" s="236">
        <v>100</v>
      </c>
      <c r="E793" s="471">
        <f t="shared" ref="E793:E796" si="94">G793*1.1</f>
        <v>0.80300000000000005</v>
      </c>
      <c r="F793" s="507">
        <f t="shared" ref="F793:F799" si="95">G793*1.05</f>
        <v>0.76649999999999996</v>
      </c>
      <c r="G793" s="237">
        <v>0.73</v>
      </c>
      <c r="H793" s="285"/>
      <c r="I793" s="282">
        <v>10</v>
      </c>
      <c r="J793" s="282">
        <v>25</v>
      </c>
      <c r="K793" s="282">
        <v>10</v>
      </c>
      <c r="L793" s="283">
        <v>0.8</v>
      </c>
      <c r="Q793" s="499"/>
    </row>
    <row r="794" spans="1:21" ht="15" customHeight="1" x14ac:dyDescent="0.25">
      <c r="A794" s="543"/>
      <c r="C794" s="277" t="s">
        <v>543</v>
      </c>
      <c r="D794" s="238">
        <v>100</v>
      </c>
      <c r="E794" s="74">
        <f t="shared" si="94"/>
        <v>0.95700000000000007</v>
      </c>
      <c r="F794" s="512">
        <f t="shared" si="95"/>
        <v>0.91349999999999998</v>
      </c>
      <c r="G794" s="239">
        <v>0.87</v>
      </c>
      <c r="H794" s="465"/>
      <c r="I794" s="279">
        <v>16</v>
      </c>
      <c r="J794" s="279">
        <v>33</v>
      </c>
      <c r="K794" s="279">
        <v>12</v>
      </c>
      <c r="L794" s="280">
        <v>1</v>
      </c>
      <c r="Q794" s="499"/>
    </row>
    <row r="795" spans="1:21" ht="15" customHeight="1" x14ac:dyDescent="0.25">
      <c r="A795" s="543"/>
      <c r="C795" s="281" t="s">
        <v>544</v>
      </c>
      <c r="D795" s="236">
        <v>100</v>
      </c>
      <c r="E795" s="471">
        <f t="shared" si="94"/>
        <v>1.0669999999999999</v>
      </c>
      <c r="F795" s="507">
        <f t="shared" si="95"/>
        <v>1.0185</v>
      </c>
      <c r="G795" s="237">
        <v>0.97</v>
      </c>
      <c r="H795" s="285"/>
      <c r="I795" s="282">
        <v>20</v>
      </c>
      <c r="J795" s="282">
        <v>37</v>
      </c>
      <c r="K795" s="282">
        <v>12</v>
      </c>
      <c r="L795" s="283">
        <v>1.2</v>
      </c>
      <c r="Q795" s="499"/>
    </row>
    <row r="796" spans="1:21" ht="15" customHeight="1" x14ac:dyDescent="0.25">
      <c r="C796" s="292" t="s">
        <v>545</v>
      </c>
      <c r="D796" s="293">
        <v>100</v>
      </c>
      <c r="E796" s="74">
        <f t="shared" si="94"/>
        <v>1.3640000000000001</v>
      </c>
      <c r="F796" s="508">
        <f t="shared" si="95"/>
        <v>1.302</v>
      </c>
      <c r="G796" s="294">
        <v>1.24</v>
      </c>
      <c r="H796" s="285"/>
      <c r="I796" s="279">
        <v>26</v>
      </c>
      <c r="J796" s="279">
        <v>46</v>
      </c>
      <c r="K796" s="279">
        <v>14</v>
      </c>
      <c r="L796" s="280">
        <v>1.2</v>
      </c>
      <c r="Q796" s="499"/>
    </row>
    <row r="797" spans="1:21" ht="16.5" hidden="1" customHeight="1" x14ac:dyDescent="0.25">
      <c r="C797" s="277" t="s">
        <v>546</v>
      </c>
      <c r="D797" s="240">
        <v>50</v>
      </c>
      <c r="E797" s="74">
        <f t="shared" ref="E797:E799" si="96">G797*1.35</f>
        <v>2.9970000000000003</v>
      </c>
      <c r="F797" s="234">
        <f t="shared" si="95"/>
        <v>2.3310000000000004</v>
      </c>
      <c r="G797" s="241">
        <v>2.2200000000000002</v>
      </c>
      <c r="H797" s="509"/>
      <c r="I797" s="279">
        <v>32</v>
      </c>
      <c r="J797" s="279">
        <v>52</v>
      </c>
      <c r="K797" s="279">
        <v>16</v>
      </c>
      <c r="L797" s="280">
        <v>1.5</v>
      </c>
      <c r="Q797" s="499"/>
    </row>
    <row r="798" spans="1:21" ht="16.5" hidden="1" customHeight="1" x14ac:dyDescent="0.25">
      <c r="C798" s="281" t="s">
        <v>547</v>
      </c>
      <c r="D798" s="242">
        <v>50</v>
      </c>
      <c r="E798" s="74">
        <f t="shared" si="96"/>
        <v>4.1174999999999997</v>
      </c>
      <c r="F798" s="237">
        <f t="shared" si="95"/>
        <v>3.2025000000000001</v>
      </c>
      <c r="G798" s="243">
        <v>3.05</v>
      </c>
      <c r="H798" s="278"/>
      <c r="I798" s="282">
        <v>38</v>
      </c>
      <c r="J798" s="282">
        <v>61</v>
      </c>
      <c r="K798" s="282">
        <v>16</v>
      </c>
      <c r="L798" s="283">
        <v>1.5</v>
      </c>
      <c r="Q798" s="499"/>
    </row>
    <row r="799" spans="1:21" ht="17.25" hidden="1" customHeight="1" x14ac:dyDescent="0.25">
      <c r="C799" s="277" t="s">
        <v>548</v>
      </c>
      <c r="D799" s="240">
        <v>50</v>
      </c>
      <c r="E799" s="74">
        <f t="shared" si="96"/>
        <v>5.440500000000001</v>
      </c>
      <c r="F799" s="234">
        <f t="shared" si="95"/>
        <v>4.2315000000000005</v>
      </c>
      <c r="G799" s="241">
        <v>4.03</v>
      </c>
      <c r="H799" s="284"/>
      <c r="I799" s="279">
        <v>48</v>
      </c>
      <c r="J799" s="279">
        <v>73</v>
      </c>
      <c r="K799" s="279">
        <v>16</v>
      </c>
      <c r="L799" s="280">
        <v>2</v>
      </c>
      <c r="Q799" s="499"/>
    </row>
    <row r="800" spans="1:21" ht="24" customHeight="1" x14ac:dyDescent="0.3">
      <c r="A800" s="57" t="s">
        <v>549</v>
      </c>
      <c r="C800" s="233"/>
      <c r="D800" s="233"/>
      <c r="E800" s="233"/>
      <c r="F800" s="233"/>
      <c r="G800" s="233"/>
      <c r="I800" s="164"/>
      <c r="J800" s="164"/>
      <c r="K800" s="164"/>
      <c r="L800" s="183"/>
      <c r="Q800" s="499"/>
    </row>
    <row r="801" spans="1:20" ht="24" customHeight="1" x14ac:dyDescent="0.25">
      <c r="A801" s="543"/>
      <c r="C801" s="546" t="s">
        <v>36</v>
      </c>
      <c r="D801" s="544" t="s">
        <v>37</v>
      </c>
      <c r="E801" s="58" t="s">
        <v>787</v>
      </c>
      <c r="F801" s="510" t="s">
        <v>788</v>
      </c>
      <c r="G801" s="58" t="s">
        <v>789</v>
      </c>
      <c r="H801" s="321"/>
      <c r="I801" s="575" t="s">
        <v>541</v>
      </c>
      <c r="J801" s="547" t="s">
        <v>38</v>
      </c>
      <c r="K801" s="555" t="s">
        <v>40</v>
      </c>
      <c r="L801" s="557" t="s">
        <v>41</v>
      </c>
      <c r="Q801" s="499"/>
    </row>
    <row r="802" spans="1:20" x14ac:dyDescent="0.25">
      <c r="A802" s="543"/>
      <c r="C802" s="546"/>
      <c r="D802" s="545"/>
      <c r="E802" s="60" t="s">
        <v>45</v>
      </c>
      <c r="F802" s="511" t="s">
        <v>45</v>
      </c>
      <c r="G802" s="60" t="s">
        <v>45</v>
      </c>
      <c r="H802" s="321"/>
      <c r="I802" s="575"/>
      <c r="J802" s="570"/>
      <c r="K802" s="571"/>
      <c r="L802" s="572"/>
      <c r="Q802" s="499"/>
    </row>
    <row r="803" spans="1:20" ht="14.25" customHeight="1" x14ac:dyDescent="0.25">
      <c r="A803" s="543"/>
      <c r="C803" s="281" t="s">
        <v>783</v>
      </c>
      <c r="D803" s="236">
        <v>100</v>
      </c>
      <c r="E803" s="471">
        <f t="shared" ref="E803:E806" si="97">G803*1.1</f>
        <v>0.8580000000000001</v>
      </c>
      <c r="F803" s="507">
        <f t="shared" ref="F803:F810" si="98">G803*1.05</f>
        <v>0.81900000000000006</v>
      </c>
      <c r="G803" s="237">
        <v>0.78</v>
      </c>
      <c r="H803" s="285"/>
      <c r="I803" s="282">
        <v>10</v>
      </c>
      <c r="J803" s="282">
        <v>36</v>
      </c>
      <c r="K803" s="282">
        <v>10</v>
      </c>
      <c r="L803" s="283">
        <v>0.8</v>
      </c>
      <c r="Q803" s="499"/>
    </row>
    <row r="804" spans="1:20" ht="14.25" customHeight="1" x14ac:dyDescent="0.25">
      <c r="A804" s="543"/>
      <c r="C804" s="277" t="s">
        <v>784</v>
      </c>
      <c r="D804" s="238">
        <v>100</v>
      </c>
      <c r="E804" s="74">
        <f t="shared" si="97"/>
        <v>1.0120000000000002</v>
      </c>
      <c r="F804" s="512">
        <f t="shared" si="98"/>
        <v>0.96600000000000008</v>
      </c>
      <c r="G804" s="239">
        <v>0.92</v>
      </c>
      <c r="H804" s="465"/>
      <c r="I804" s="279">
        <v>16</v>
      </c>
      <c r="J804" s="279">
        <v>47</v>
      </c>
      <c r="K804" s="279">
        <v>12</v>
      </c>
      <c r="L804" s="280">
        <v>0.8</v>
      </c>
      <c r="Q804" s="499"/>
    </row>
    <row r="805" spans="1:20" ht="14.25" customHeight="1" x14ac:dyDescent="0.25">
      <c r="A805" s="543"/>
      <c r="C805" s="281" t="s">
        <v>785</v>
      </c>
      <c r="D805" s="236">
        <v>100</v>
      </c>
      <c r="E805" s="471">
        <f t="shared" si="97"/>
        <v>1.298</v>
      </c>
      <c r="F805" s="507">
        <f t="shared" si="98"/>
        <v>1.2389999999999999</v>
      </c>
      <c r="G805" s="237">
        <v>1.18</v>
      </c>
      <c r="H805" s="285"/>
      <c r="I805" s="282">
        <v>20</v>
      </c>
      <c r="J805" s="282">
        <v>53</v>
      </c>
      <c r="K805" s="282">
        <v>12</v>
      </c>
      <c r="L805" s="283">
        <v>1</v>
      </c>
      <c r="Q805" s="499"/>
    </row>
    <row r="806" spans="1:20" x14ac:dyDescent="0.25">
      <c r="C806" s="292" t="s">
        <v>786</v>
      </c>
      <c r="D806" s="293">
        <v>100</v>
      </c>
      <c r="E806" s="74">
        <f t="shared" si="97"/>
        <v>2.09</v>
      </c>
      <c r="F806" s="508">
        <f t="shared" si="98"/>
        <v>1.9949999999999999</v>
      </c>
      <c r="G806" s="239">
        <v>1.9</v>
      </c>
      <c r="H806" s="285"/>
      <c r="I806" s="279">
        <v>26</v>
      </c>
      <c r="J806" s="279">
        <v>65</v>
      </c>
      <c r="K806" s="279">
        <v>14</v>
      </c>
      <c r="L806" s="280">
        <v>1.2</v>
      </c>
      <c r="Q806" s="499"/>
    </row>
    <row r="807" spans="1:20" hidden="1" x14ac:dyDescent="0.25">
      <c r="C807" s="277" t="s">
        <v>546</v>
      </c>
      <c r="D807" s="240">
        <v>50</v>
      </c>
      <c r="E807" s="234">
        <f t="shared" ref="E807:E810" si="99">G807*1.1</f>
        <v>2.6950000000000003</v>
      </c>
      <c r="F807" s="234">
        <f t="shared" si="98"/>
        <v>2.5725000000000002</v>
      </c>
      <c r="G807" s="245">
        <v>2.4500000000000002</v>
      </c>
      <c r="H807" s="509"/>
      <c r="I807" s="279">
        <v>32</v>
      </c>
      <c r="J807" s="279">
        <v>71</v>
      </c>
      <c r="K807" s="279">
        <v>14</v>
      </c>
      <c r="L807" s="280">
        <v>1.2</v>
      </c>
    </row>
    <row r="808" spans="1:20" hidden="1" x14ac:dyDescent="0.25">
      <c r="C808" s="281" t="s">
        <v>547</v>
      </c>
      <c r="D808" s="242">
        <v>50</v>
      </c>
      <c r="E808" s="237">
        <f t="shared" si="99"/>
        <v>3.355</v>
      </c>
      <c r="F808" s="237">
        <f t="shared" si="98"/>
        <v>3.2025000000000001</v>
      </c>
      <c r="G808" s="246">
        <v>3.05</v>
      </c>
      <c r="H808" s="278"/>
      <c r="I808" s="282">
        <v>38</v>
      </c>
      <c r="J808" s="282">
        <v>77</v>
      </c>
      <c r="K808" s="282">
        <v>14</v>
      </c>
      <c r="L808" s="283">
        <v>1.2</v>
      </c>
    </row>
    <row r="809" spans="1:20" hidden="1" x14ac:dyDescent="0.25">
      <c r="C809" s="277" t="s">
        <v>548</v>
      </c>
      <c r="D809" s="240">
        <v>50</v>
      </c>
      <c r="E809" s="234">
        <f t="shared" si="99"/>
        <v>3.9600000000000004</v>
      </c>
      <c r="F809" s="234">
        <f t="shared" si="98"/>
        <v>3.7800000000000002</v>
      </c>
      <c r="G809" s="234">
        <v>3.6</v>
      </c>
      <c r="H809" s="284"/>
      <c r="I809" s="279">
        <v>48</v>
      </c>
      <c r="J809" s="279">
        <v>88</v>
      </c>
      <c r="K809" s="279">
        <v>14</v>
      </c>
      <c r="L809" s="280">
        <v>1.2</v>
      </c>
    </row>
    <row r="810" spans="1:20" ht="18" hidden="1" customHeight="1" x14ac:dyDescent="0.25">
      <c r="C810" s="281" t="s">
        <v>550</v>
      </c>
      <c r="D810" s="242">
        <v>50</v>
      </c>
      <c r="E810" s="237">
        <f t="shared" si="99"/>
        <v>6.1710000000000012</v>
      </c>
      <c r="F810" s="237">
        <f t="shared" si="98"/>
        <v>5.8905000000000003</v>
      </c>
      <c r="G810" s="246">
        <v>5.61</v>
      </c>
      <c r="H810" s="285"/>
      <c r="I810" s="282">
        <v>60</v>
      </c>
      <c r="J810" s="282">
        <v>100</v>
      </c>
      <c r="K810" s="282">
        <v>16</v>
      </c>
      <c r="L810" s="283">
        <v>1.5</v>
      </c>
    </row>
    <row r="811" spans="1:20" x14ac:dyDescent="0.25">
      <c r="R811" s="502"/>
    </row>
    <row r="812" spans="1:20" s="1" customFormat="1" ht="47.25" customHeight="1" x14ac:dyDescent="0.25">
      <c r="A812" s="529" t="s">
        <v>6</v>
      </c>
      <c r="B812" s="529"/>
      <c r="C812" s="529"/>
      <c r="D812" s="529"/>
      <c r="E812" s="529"/>
      <c r="F812" s="529"/>
      <c r="G812" s="530" t="s">
        <v>7</v>
      </c>
      <c r="H812" s="530"/>
      <c r="I812" s="530"/>
      <c r="J812" s="530"/>
      <c r="K812" s="530"/>
      <c r="L812" s="530"/>
      <c r="M812" s="530"/>
      <c r="N812" s="530"/>
      <c r="O812" s="213"/>
      <c r="P812" s="573"/>
      <c r="Q812" s="573"/>
      <c r="R812" s="503"/>
    </row>
    <row r="813" spans="1:20" x14ac:dyDescent="0.25">
      <c r="R813" s="502"/>
      <c r="S813" s="208"/>
      <c r="T813" s="28"/>
    </row>
    <row r="814" spans="1:20" x14ac:dyDescent="0.25">
      <c r="R814" s="502"/>
    </row>
    <row r="815" spans="1:20" ht="30" customHeight="1" x14ac:dyDescent="0.25">
      <c r="R815" s="502"/>
    </row>
    <row r="816" spans="1:20" x14ac:dyDescent="0.25">
      <c r="R816" s="502"/>
    </row>
    <row r="817" spans="18:20" x14ac:dyDescent="0.25">
      <c r="R817" s="502"/>
    </row>
    <row r="818" spans="18:20" x14ac:dyDescent="0.25">
      <c r="R818" s="502"/>
    </row>
    <row r="819" spans="18:20" x14ac:dyDescent="0.25">
      <c r="R819" s="502"/>
      <c r="S819" s="207"/>
      <c r="T819" s="28"/>
    </row>
    <row r="820" spans="18:20" x14ac:dyDescent="0.25">
      <c r="R820" s="502"/>
      <c r="S820" s="207"/>
      <c r="T820" s="28"/>
    </row>
    <row r="821" spans="18:20" x14ac:dyDescent="0.25">
      <c r="R821" s="502"/>
      <c r="S821" s="207"/>
      <c r="T821" s="28"/>
    </row>
    <row r="822" spans="18:20" x14ac:dyDescent="0.25">
      <c r="R822" s="502"/>
      <c r="S822" s="207"/>
      <c r="T822" s="28"/>
    </row>
    <row r="823" spans="18:20" x14ac:dyDescent="0.25">
      <c r="R823" s="502"/>
      <c r="S823" s="207"/>
      <c r="T823" s="28"/>
    </row>
    <row r="824" spans="18:20" x14ac:dyDescent="0.25">
      <c r="R824" s="502"/>
      <c r="S824" s="207"/>
      <c r="T824" s="28"/>
    </row>
    <row r="825" spans="18:20" x14ac:dyDescent="0.25">
      <c r="R825" s="504"/>
      <c r="S825" s="28"/>
      <c r="T825" s="28"/>
    </row>
    <row r="826" spans="18:20" x14ac:dyDescent="0.25">
      <c r="R826" s="504"/>
      <c r="S826" s="28"/>
      <c r="T826" s="28"/>
    </row>
    <row r="827" spans="18:20" x14ac:dyDescent="0.25">
      <c r="R827" s="504"/>
      <c r="S827" s="28"/>
      <c r="T827" s="28"/>
    </row>
    <row r="828" spans="18:20" x14ac:dyDescent="0.25">
      <c r="R828" s="504"/>
      <c r="S828" s="28"/>
      <c r="T828" s="28"/>
    </row>
    <row r="829" spans="18:20" x14ac:dyDescent="0.25">
      <c r="R829" s="504"/>
      <c r="S829" s="28"/>
      <c r="T829" s="28"/>
    </row>
    <row r="830" spans="18:20" x14ac:dyDescent="0.25">
      <c r="R830" s="504"/>
      <c r="S830" s="28"/>
      <c r="T830" s="28"/>
    </row>
    <row r="831" spans="18:20" x14ac:dyDescent="0.25">
      <c r="R831" s="504"/>
      <c r="S831" s="28"/>
      <c r="T831" s="28"/>
    </row>
    <row r="832" spans="18:20" x14ac:dyDescent="0.25">
      <c r="R832" s="504"/>
      <c r="S832" s="28"/>
      <c r="T832" s="28"/>
    </row>
    <row r="833" spans="18:20" x14ac:dyDescent="0.25">
      <c r="R833" s="504"/>
      <c r="S833" s="28"/>
      <c r="T833" s="28"/>
    </row>
    <row r="834" spans="18:20" x14ac:dyDescent="0.25">
      <c r="R834" s="504"/>
      <c r="S834" s="28"/>
      <c r="T834" s="28"/>
    </row>
    <row r="835" spans="18:20" x14ac:dyDescent="0.25">
      <c r="R835" s="504"/>
      <c r="S835" s="28"/>
      <c r="T835" s="28"/>
    </row>
    <row r="836" spans="18:20" x14ac:dyDescent="0.25">
      <c r="R836" s="504"/>
      <c r="S836" s="28"/>
      <c r="T836" s="28"/>
    </row>
  </sheetData>
  <sheetProtection algorithmName="SHA-512" hashValue="sTOwVoUr8tNgDYswBeeIfdlD+7QLlEDqZMKEcA0NamaHGloopLckXJQV+EVvDwudvLlSl/c8BdqeNdNhFAicUA==" saltValue="Wt4iZIJ8hgx8UDl20ooQIQ==" spinCount="100000" sheet="1" objects="1" scenarios="1" selectLockedCells="1" selectUnlockedCells="1"/>
  <mergeCells count="423">
    <mergeCell ref="L213:L214"/>
    <mergeCell ref="A213:A220"/>
    <mergeCell ref="A619:A630"/>
    <mergeCell ref="A440:A445"/>
    <mergeCell ref="C743:C744"/>
    <mergeCell ref="D743:D744"/>
    <mergeCell ref="A773:A778"/>
    <mergeCell ref="A812:F812"/>
    <mergeCell ref="G812:N812"/>
    <mergeCell ref="A781:A785"/>
    <mergeCell ref="A746:A750"/>
    <mergeCell ref="A763:A768"/>
    <mergeCell ref="C763:C764"/>
    <mergeCell ref="D763:D764"/>
    <mergeCell ref="I763:I764"/>
    <mergeCell ref="J763:J764"/>
    <mergeCell ref="K763:K764"/>
    <mergeCell ref="L763:L764"/>
    <mergeCell ref="C781:C782"/>
    <mergeCell ref="D781:D782"/>
    <mergeCell ref="I781:I782"/>
    <mergeCell ref="J781:J782"/>
    <mergeCell ref="K781:K782"/>
    <mergeCell ref="L781:L782"/>
    <mergeCell ref="P812:Q812"/>
    <mergeCell ref="L791:L792"/>
    <mergeCell ref="A801:A805"/>
    <mergeCell ref="C801:C802"/>
    <mergeCell ref="D801:D802"/>
    <mergeCell ref="I801:I802"/>
    <mergeCell ref="J801:J802"/>
    <mergeCell ref="K801:K802"/>
    <mergeCell ref="L801:L802"/>
    <mergeCell ref="A791:A795"/>
    <mergeCell ref="C791:C792"/>
    <mergeCell ref="D791:D792"/>
    <mergeCell ref="I791:I792"/>
    <mergeCell ref="J791:J792"/>
    <mergeCell ref="K791:K792"/>
    <mergeCell ref="C772:C773"/>
    <mergeCell ref="D772:D773"/>
    <mergeCell ref="I772:I773"/>
    <mergeCell ref="J772:J773"/>
    <mergeCell ref="K772:K773"/>
    <mergeCell ref="L772:L773"/>
    <mergeCell ref="L724:L725"/>
    <mergeCell ref="A728:A734"/>
    <mergeCell ref="A712:A719"/>
    <mergeCell ref="C724:C725"/>
    <mergeCell ref="D724:D725"/>
    <mergeCell ref="I724:I725"/>
    <mergeCell ref="J724:J725"/>
    <mergeCell ref="K724:K725"/>
    <mergeCell ref="C709:C710"/>
    <mergeCell ref="D709:D710"/>
    <mergeCell ref="I709:I710"/>
    <mergeCell ref="J709:J710"/>
    <mergeCell ref="K709:K710"/>
    <mergeCell ref="L709:L710"/>
    <mergeCell ref="A697:A706"/>
    <mergeCell ref="C698:C699"/>
    <mergeCell ref="D698:D699"/>
    <mergeCell ref="I698:I699"/>
    <mergeCell ref="J698:J699"/>
    <mergeCell ref="K698:K699"/>
    <mergeCell ref="L698:L699"/>
    <mergeCell ref="O667:O668"/>
    <mergeCell ref="C688:C689"/>
    <mergeCell ref="D688:D689"/>
    <mergeCell ref="I688:I689"/>
    <mergeCell ref="J688:J689"/>
    <mergeCell ref="K688:K689"/>
    <mergeCell ref="L688:L689"/>
    <mergeCell ref="M688:M689"/>
    <mergeCell ref="N688:N689"/>
    <mergeCell ref="C667:C668"/>
    <mergeCell ref="D667:D668"/>
    <mergeCell ref="I667:I668"/>
    <mergeCell ref="J667:J668"/>
    <mergeCell ref="K667:K668"/>
    <mergeCell ref="L667:L668"/>
    <mergeCell ref="M667:M668"/>
    <mergeCell ref="N667:N668"/>
    <mergeCell ref="O688:O689"/>
    <mergeCell ref="C635:C636"/>
    <mergeCell ref="D635:D636"/>
    <mergeCell ref="I635:I636"/>
    <mergeCell ref="J635:J636"/>
    <mergeCell ref="K635:K636"/>
    <mergeCell ref="L635:L636"/>
    <mergeCell ref="M635:M636"/>
    <mergeCell ref="N635:N636"/>
    <mergeCell ref="O635:O636"/>
    <mergeCell ref="C651:C652"/>
    <mergeCell ref="D651:D652"/>
    <mergeCell ref="I651:I652"/>
    <mergeCell ref="J651:J652"/>
    <mergeCell ref="K651:K652"/>
    <mergeCell ref="L651:L652"/>
    <mergeCell ref="A688:A693"/>
    <mergeCell ref="A667:A684"/>
    <mergeCell ref="C660:C661"/>
    <mergeCell ref="D660:D661"/>
    <mergeCell ref="I660:I661"/>
    <mergeCell ref="J660:J661"/>
    <mergeCell ref="K660:K661"/>
    <mergeCell ref="L660:L661"/>
    <mergeCell ref="A660:A664"/>
    <mergeCell ref="I614:I615"/>
    <mergeCell ref="J614:J615"/>
    <mergeCell ref="K614:K615"/>
    <mergeCell ref="L614:L615"/>
    <mergeCell ref="M614:M615"/>
    <mergeCell ref="N614:N615"/>
    <mergeCell ref="O614:O615"/>
    <mergeCell ref="C619:C620"/>
    <mergeCell ref="D619:D620"/>
    <mergeCell ref="I619:I620"/>
    <mergeCell ref="J619:J620"/>
    <mergeCell ref="K619:K620"/>
    <mergeCell ref="L619:L620"/>
    <mergeCell ref="M619:M620"/>
    <mergeCell ref="N619:N620"/>
    <mergeCell ref="O619:O620"/>
    <mergeCell ref="L595:L596"/>
    <mergeCell ref="M595:M596"/>
    <mergeCell ref="N595:N596"/>
    <mergeCell ref="O595:O596"/>
    <mergeCell ref="A602:A610"/>
    <mergeCell ref="C602:C603"/>
    <mergeCell ref="D602:D603"/>
    <mergeCell ref="I602:I603"/>
    <mergeCell ref="J602:J603"/>
    <mergeCell ref="K602:K603"/>
    <mergeCell ref="L602:L603"/>
    <mergeCell ref="M602:M603"/>
    <mergeCell ref="N602:N603"/>
    <mergeCell ref="O602:O603"/>
    <mergeCell ref="A595:A600"/>
    <mergeCell ref="C595:C596"/>
    <mergeCell ref="D595:D596"/>
    <mergeCell ref="I595:I596"/>
    <mergeCell ref="J595:J596"/>
    <mergeCell ref="K595:K596"/>
    <mergeCell ref="O588:O589"/>
    <mergeCell ref="M573:M574"/>
    <mergeCell ref="N573:N574"/>
    <mergeCell ref="O573:O574"/>
    <mergeCell ref="A587:A592"/>
    <mergeCell ref="C588:C589"/>
    <mergeCell ref="D588:D589"/>
    <mergeCell ref="I588:I589"/>
    <mergeCell ref="J588:J589"/>
    <mergeCell ref="C573:C574"/>
    <mergeCell ref="D573:D574"/>
    <mergeCell ref="I573:I574"/>
    <mergeCell ref="J573:J574"/>
    <mergeCell ref="J566:J567"/>
    <mergeCell ref="K566:K567"/>
    <mergeCell ref="L566:L567"/>
    <mergeCell ref="M566:M567"/>
    <mergeCell ref="N566:N567"/>
    <mergeCell ref="K573:K574"/>
    <mergeCell ref="L573:L574"/>
    <mergeCell ref="K588:K589"/>
    <mergeCell ref="L588:L589"/>
    <mergeCell ref="M588:M589"/>
    <mergeCell ref="N588:N589"/>
    <mergeCell ref="O566:O567"/>
    <mergeCell ref="M555:M556"/>
    <mergeCell ref="N555:N556"/>
    <mergeCell ref="O555:O556"/>
    <mergeCell ref="A561:A563"/>
    <mergeCell ref="C561:C562"/>
    <mergeCell ref="D561:D562"/>
    <mergeCell ref="I561:I562"/>
    <mergeCell ref="J561:J562"/>
    <mergeCell ref="K561:K562"/>
    <mergeCell ref="C555:C556"/>
    <mergeCell ref="D555:D556"/>
    <mergeCell ref="I555:I556"/>
    <mergeCell ref="J555:J556"/>
    <mergeCell ref="K555:K556"/>
    <mergeCell ref="L555:L556"/>
    <mergeCell ref="L561:L562"/>
    <mergeCell ref="M561:M562"/>
    <mergeCell ref="N561:N562"/>
    <mergeCell ref="O561:O562"/>
    <mergeCell ref="A566:A568"/>
    <mergeCell ref="C566:C567"/>
    <mergeCell ref="D566:D567"/>
    <mergeCell ref="I566:I567"/>
    <mergeCell ref="I496:I497"/>
    <mergeCell ref="J496:J497"/>
    <mergeCell ref="K496:K497"/>
    <mergeCell ref="L496:L497"/>
    <mergeCell ref="M496:M497"/>
    <mergeCell ref="N496:N497"/>
    <mergeCell ref="O496:O497"/>
    <mergeCell ref="M543:M544"/>
    <mergeCell ref="N543:N544"/>
    <mergeCell ref="O543:O544"/>
    <mergeCell ref="I534:I535"/>
    <mergeCell ref="J534:J535"/>
    <mergeCell ref="K534:K535"/>
    <mergeCell ref="L534:L535"/>
    <mergeCell ref="I515:I516"/>
    <mergeCell ref="J515:J516"/>
    <mergeCell ref="K515:K516"/>
    <mergeCell ref="L515:L516"/>
    <mergeCell ref="I543:I544"/>
    <mergeCell ref="J543:J544"/>
    <mergeCell ref="K543:K544"/>
    <mergeCell ref="L543:L544"/>
    <mergeCell ref="M448:M449"/>
    <mergeCell ref="N448:N449"/>
    <mergeCell ref="O468:O469"/>
    <mergeCell ref="C477:C478"/>
    <mergeCell ref="D477:D478"/>
    <mergeCell ref="I477:I478"/>
    <mergeCell ref="J477:J478"/>
    <mergeCell ref="K477:K478"/>
    <mergeCell ref="L477:L478"/>
    <mergeCell ref="M477:M478"/>
    <mergeCell ref="N477:N478"/>
    <mergeCell ref="O477:O478"/>
    <mergeCell ref="C468:C469"/>
    <mergeCell ref="D468:D469"/>
    <mergeCell ref="I468:I469"/>
    <mergeCell ref="J468:J469"/>
    <mergeCell ref="K468:K469"/>
    <mergeCell ref="L468:L469"/>
    <mergeCell ref="M468:M469"/>
    <mergeCell ref="N468:N469"/>
    <mergeCell ref="J440:J441"/>
    <mergeCell ref="K440:K441"/>
    <mergeCell ref="L440:L441"/>
    <mergeCell ref="M440:M441"/>
    <mergeCell ref="N440:N441"/>
    <mergeCell ref="O440:O441"/>
    <mergeCell ref="O448:O449"/>
    <mergeCell ref="A458:A465"/>
    <mergeCell ref="C458:C459"/>
    <mergeCell ref="D458:D459"/>
    <mergeCell ref="I458:I459"/>
    <mergeCell ref="J458:J459"/>
    <mergeCell ref="K458:K459"/>
    <mergeCell ref="L458:L459"/>
    <mergeCell ref="M458:M459"/>
    <mergeCell ref="N458:N459"/>
    <mergeCell ref="O458:O459"/>
    <mergeCell ref="A448:A453"/>
    <mergeCell ref="C448:C449"/>
    <mergeCell ref="D448:D449"/>
    <mergeCell ref="I448:I449"/>
    <mergeCell ref="J448:J449"/>
    <mergeCell ref="K448:K449"/>
    <mergeCell ref="L448:L449"/>
    <mergeCell ref="L403:L404"/>
    <mergeCell ref="M403:M404"/>
    <mergeCell ref="N403:N404"/>
    <mergeCell ref="O403:O404"/>
    <mergeCell ref="J403:J404"/>
    <mergeCell ref="K403:K404"/>
    <mergeCell ref="O411:O412"/>
    <mergeCell ref="I428:I429"/>
    <mergeCell ref="J428:J429"/>
    <mergeCell ref="K428:K429"/>
    <mergeCell ref="L428:L429"/>
    <mergeCell ref="M428:M429"/>
    <mergeCell ref="N428:N429"/>
    <mergeCell ref="O428:O429"/>
    <mergeCell ref="L411:L412"/>
    <mergeCell ref="M411:M412"/>
    <mergeCell ref="N411:N412"/>
    <mergeCell ref="O229:O230"/>
    <mergeCell ref="A229:A255"/>
    <mergeCell ref="C229:C230"/>
    <mergeCell ref="D229:D230"/>
    <mergeCell ref="I229:I230"/>
    <mergeCell ref="J229:J230"/>
    <mergeCell ref="K229:K230"/>
    <mergeCell ref="O258:O259"/>
    <mergeCell ref="A261:A272"/>
    <mergeCell ref="C258:C259"/>
    <mergeCell ref="D258:D259"/>
    <mergeCell ref="I258:I259"/>
    <mergeCell ref="J258:J259"/>
    <mergeCell ref="K258:K259"/>
    <mergeCell ref="L258:L259"/>
    <mergeCell ref="O222:O223"/>
    <mergeCell ref="C222:C223"/>
    <mergeCell ref="D222:D223"/>
    <mergeCell ref="I222:I223"/>
    <mergeCell ref="J222:J223"/>
    <mergeCell ref="K222:K223"/>
    <mergeCell ref="L120:L121"/>
    <mergeCell ref="M120:M121"/>
    <mergeCell ref="N120:N121"/>
    <mergeCell ref="O120:O121"/>
    <mergeCell ref="C120:C121"/>
    <mergeCell ref="D120:D121"/>
    <mergeCell ref="I120:I121"/>
    <mergeCell ref="J120:J121"/>
    <mergeCell ref="K120:K121"/>
    <mergeCell ref="L146:L147"/>
    <mergeCell ref="M146:M147"/>
    <mergeCell ref="N146:N147"/>
    <mergeCell ref="O146:O147"/>
    <mergeCell ref="C146:C147"/>
    <mergeCell ref="D146:D147"/>
    <mergeCell ref="I146:I147"/>
    <mergeCell ref="J146:J147"/>
    <mergeCell ref="K146:K147"/>
    <mergeCell ref="L222:L223"/>
    <mergeCell ref="M222:M223"/>
    <mergeCell ref="N222:N223"/>
    <mergeCell ref="M258:M259"/>
    <mergeCell ref="N258:N259"/>
    <mergeCell ref="A222:A226"/>
    <mergeCell ref="L229:L230"/>
    <mergeCell ref="M229:M230"/>
    <mergeCell ref="N229:N230"/>
    <mergeCell ref="J98:J99"/>
    <mergeCell ref="K98:K99"/>
    <mergeCell ref="A84:A95"/>
    <mergeCell ref="C84:C85"/>
    <mergeCell ref="D84:D85"/>
    <mergeCell ref="I84:I85"/>
    <mergeCell ref="J84:J85"/>
    <mergeCell ref="K84:K85"/>
    <mergeCell ref="A413:A423"/>
    <mergeCell ref="J411:J412"/>
    <mergeCell ref="K411:K412"/>
    <mergeCell ref="A146:A157"/>
    <mergeCell ref="C213:C214"/>
    <mergeCell ref="D213:D214"/>
    <mergeCell ref="I213:I214"/>
    <mergeCell ref="J213:J214"/>
    <mergeCell ref="K213:K214"/>
    <mergeCell ref="M48:M49"/>
    <mergeCell ref="N48:N49"/>
    <mergeCell ref="O48:O49"/>
    <mergeCell ref="C48:C49"/>
    <mergeCell ref="L110:L111"/>
    <mergeCell ref="M110:M111"/>
    <mergeCell ref="N110:N111"/>
    <mergeCell ref="O110:O111"/>
    <mergeCell ref="N98:N99"/>
    <mergeCell ref="O98:O99"/>
    <mergeCell ref="L84:L85"/>
    <mergeCell ref="M84:M85"/>
    <mergeCell ref="J48:J49"/>
    <mergeCell ref="L48:L49"/>
    <mergeCell ref="N84:N85"/>
    <mergeCell ref="O84:O85"/>
    <mergeCell ref="C110:C111"/>
    <mergeCell ref="D110:D111"/>
    <mergeCell ref="I110:I111"/>
    <mergeCell ref="J110:J111"/>
    <mergeCell ref="K110:K111"/>
    <mergeCell ref="C98:C99"/>
    <mergeCell ref="D98:D99"/>
    <mergeCell ref="I98:I99"/>
    <mergeCell ref="I440:I441"/>
    <mergeCell ref="A468:A474"/>
    <mergeCell ref="A477:A483"/>
    <mergeCell ref="A534:A540"/>
    <mergeCell ref="A110:A117"/>
    <mergeCell ref="A496:A503"/>
    <mergeCell ref="A1:O1"/>
    <mergeCell ref="A2:O2"/>
    <mergeCell ref="A8:L8"/>
    <mergeCell ref="A10:J10"/>
    <mergeCell ref="K10:L10"/>
    <mergeCell ref="A12:A44"/>
    <mergeCell ref="C12:C13"/>
    <mergeCell ref="D12:D13"/>
    <mergeCell ref="I12:I13"/>
    <mergeCell ref="J12:J13"/>
    <mergeCell ref="K12:K13"/>
    <mergeCell ref="L12:L13"/>
    <mergeCell ref="M12:M13"/>
    <mergeCell ref="N12:N13"/>
    <mergeCell ref="O12:O13"/>
    <mergeCell ref="K48:K49"/>
    <mergeCell ref="L98:L99"/>
    <mergeCell ref="M98:M99"/>
    <mergeCell ref="I48:I49"/>
    <mergeCell ref="A48:A81"/>
    <mergeCell ref="A120:A129"/>
    <mergeCell ref="A403:A408"/>
    <mergeCell ref="C403:C404"/>
    <mergeCell ref="D403:D404"/>
    <mergeCell ref="I403:I404"/>
    <mergeCell ref="C411:C412"/>
    <mergeCell ref="D411:D412"/>
    <mergeCell ref="I411:I412"/>
    <mergeCell ref="A98:A107"/>
    <mergeCell ref="A515:A522"/>
    <mergeCell ref="A636:A643"/>
    <mergeCell ref="A318:A327"/>
    <mergeCell ref="A543:A549"/>
    <mergeCell ref="A555:A558"/>
    <mergeCell ref="A575:A580"/>
    <mergeCell ref="A614:A617"/>
    <mergeCell ref="A651:A655"/>
    <mergeCell ref="D48:D49"/>
    <mergeCell ref="C440:C441"/>
    <mergeCell ref="D440:D441"/>
    <mergeCell ref="A428:A437"/>
    <mergeCell ref="C428:C429"/>
    <mergeCell ref="D428:D429"/>
    <mergeCell ref="C496:C497"/>
    <mergeCell ref="D496:D497"/>
    <mergeCell ref="C534:C535"/>
    <mergeCell ref="D534:D535"/>
    <mergeCell ref="C515:C516"/>
    <mergeCell ref="D515:D516"/>
    <mergeCell ref="C543:C544"/>
    <mergeCell ref="D543:D544"/>
    <mergeCell ref="C614:C615"/>
    <mergeCell ref="D614:D615"/>
  </mergeCells>
  <pageMargins left="0.23622047244094491" right="0.23622047244094491" top="0.15748031496062992" bottom="0.15748031496062992" header="0.31496062992125984" footer="0.31496062992125984"/>
  <pageSetup paperSize="9" scale="71" fitToHeight="0" orientation="portrait" r:id="rId1"/>
  <headerFooter>
    <oddFooter>Страница  &amp;P из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1386C"/>
  </sheetPr>
  <dimension ref="B1:AF67"/>
  <sheetViews>
    <sheetView zoomScale="115" zoomScaleNormal="115" workbookViewId="0">
      <selection activeCell="N18" sqref="N18"/>
    </sheetView>
  </sheetViews>
  <sheetFormatPr defaultColWidth="9.140625" defaultRowHeight="15" x14ac:dyDescent="0.25"/>
  <cols>
    <col min="1" max="1" width="2" style="1" customWidth="1"/>
    <col min="2" max="2" width="17.140625" style="1" customWidth="1"/>
    <col min="3" max="3" width="8" style="1" customWidth="1"/>
    <col min="4" max="4" width="1.5703125" style="1" customWidth="1"/>
    <col min="5" max="6" width="9" style="1" customWidth="1"/>
    <col min="7" max="7" width="8.7109375" style="1" customWidth="1"/>
    <col min="8" max="8" width="9.140625" style="1" customWidth="1"/>
    <col min="9" max="9" width="9.28515625" style="1" customWidth="1"/>
    <col min="10" max="10" width="9" style="1" customWidth="1"/>
    <col min="11" max="11" width="9.28515625" style="1" customWidth="1"/>
    <col min="12" max="12" width="9.42578125" style="1" customWidth="1"/>
    <col min="13" max="13" width="9.28515625" style="1" customWidth="1"/>
    <col min="14" max="14" width="7.5703125" style="1" customWidth="1"/>
    <col min="15" max="15" width="8.5703125" style="1" customWidth="1"/>
    <col min="16" max="16" width="7.42578125" style="1" customWidth="1"/>
    <col min="17" max="17" width="7.5703125" style="1" customWidth="1"/>
    <col min="18" max="18" width="6.85546875" style="1" customWidth="1"/>
    <col min="19" max="19" width="7.7109375" style="1" customWidth="1"/>
    <col min="20" max="20" width="10.140625" style="1" customWidth="1"/>
    <col min="21" max="23" width="9.140625" style="1"/>
    <col min="24" max="24" width="16.5703125" style="1" customWidth="1"/>
    <col min="25" max="16384" width="9.140625" style="1"/>
  </cols>
  <sheetData>
    <row r="1" ht="11.25" customHeight="1" x14ac:dyDescent="0.25"/>
    <row r="2" ht="12" customHeight="1" x14ac:dyDescent="0.25"/>
    <row r="18" spans="2:32" ht="28.5" customHeight="1" x14ac:dyDescent="0.3">
      <c r="B18" s="537" t="s">
        <v>583</v>
      </c>
      <c r="C18" s="537"/>
      <c r="D18" s="537"/>
      <c r="E18" s="537"/>
      <c r="F18" s="537"/>
      <c r="G18" s="537"/>
      <c r="H18" s="537"/>
      <c r="I18" s="537"/>
      <c r="J18" s="537"/>
      <c r="K18" s="537"/>
      <c r="L18" s="537"/>
      <c r="M18" s="537"/>
      <c r="N18" s="473"/>
      <c r="O18" s="472"/>
      <c r="P18"/>
      <c r="Q18"/>
      <c r="R18"/>
      <c r="S18"/>
      <c r="T18"/>
      <c r="W18"/>
      <c r="X18"/>
      <c r="Y18"/>
      <c r="Z18"/>
      <c r="AA18"/>
      <c r="AB18"/>
      <c r="AC18"/>
      <c r="AD18"/>
      <c r="AE18"/>
      <c r="AF18"/>
    </row>
    <row r="19" spans="2:32" ht="7.5" customHeight="1" x14ac:dyDescent="0.25">
      <c r="I19" s="9"/>
      <c r="W19"/>
      <c r="X19"/>
      <c r="Y19"/>
      <c r="Z19"/>
      <c r="AA19"/>
      <c r="AB19"/>
      <c r="AC19"/>
      <c r="AD19"/>
      <c r="AE19"/>
      <c r="AF19"/>
    </row>
    <row r="20" spans="2:32" ht="14.25" customHeight="1" x14ac:dyDescent="0.25">
      <c r="B20" s="586" t="s">
        <v>536</v>
      </c>
      <c r="C20" s="592" t="s">
        <v>25</v>
      </c>
      <c r="D20" s="593"/>
      <c r="E20" s="579" t="s">
        <v>27</v>
      </c>
      <c r="F20" s="580"/>
      <c r="G20" s="581"/>
      <c r="H20" s="579" t="s">
        <v>28</v>
      </c>
      <c r="I20" s="580"/>
      <c r="J20" s="581"/>
      <c r="K20" s="582" t="s">
        <v>532</v>
      </c>
      <c r="L20" s="582"/>
      <c r="M20" s="583"/>
      <c r="N20"/>
      <c r="O20"/>
      <c r="P20"/>
      <c r="Q20"/>
      <c r="R20"/>
      <c r="S20"/>
      <c r="W20"/>
      <c r="X20"/>
      <c r="Y20"/>
      <c r="Z20"/>
      <c r="AA20"/>
      <c r="AB20"/>
      <c r="AC20"/>
      <c r="AD20"/>
      <c r="AE20"/>
      <c r="AF20"/>
    </row>
    <row r="21" spans="2:32" ht="18" customHeight="1" x14ac:dyDescent="0.25">
      <c r="B21" s="587"/>
      <c r="C21" s="594"/>
      <c r="D21" s="595"/>
      <c r="E21" s="387" t="s">
        <v>5</v>
      </c>
      <c r="F21" s="388" t="s">
        <v>26</v>
      </c>
      <c r="G21" s="387" t="s">
        <v>643</v>
      </c>
      <c r="H21" s="387" t="s">
        <v>5</v>
      </c>
      <c r="I21" s="388" t="s">
        <v>26</v>
      </c>
      <c r="J21" s="387" t="s">
        <v>643</v>
      </c>
      <c r="K21" s="387" t="s">
        <v>5</v>
      </c>
      <c r="L21" s="388" t="s">
        <v>26</v>
      </c>
      <c r="M21" s="249" t="s">
        <v>643</v>
      </c>
      <c r="N21"/>
      <c r="O21"/>
      <c r="P21"/>
      <c r="Q21"/>
      <c r="R21"/>
      <c r="S21"/>
      <c r="V21"/>
      <c r="W21"/>
      <c r="X21"/>
      <c r="Y21"/>
      <c r="Z21"/>
      <c r="AA21"/>
      <c r="AB21"/>
      <c r="AC21"/>
      <c r="AD21"/>
      <c r="AE21"/>
      <c r="AF21"/>
    </row>
    <row r="22" spans="2:32" ht="16.5" customHeight="1" x14ac:dyDescent="0.25">
      <c r="B22" s="588"/>
      <c r="C22" s="596"/>
      <c r="D22" s="597"/>
      <c r="E22" s="40" t="s">
        <v>535</v>
      </c>
      <c r="F22" s="40" t="s">
        <v>535</v>
      </c>
      <c r="G22" s="40" t="s">
        <v>535</v>
      </c>
      <c r="H22" s="40" t="s">
        <v>535</v>
      </c>
      <c r="I22" s="40" t="s">
        <v>535</v>
      </c>
      <c r="J22" s="40" t="s">
        <v>535</v>
      </c>
      <c r="K22" s="40" t="s">
        <v>535</v>
      </c>
      <c r="L22" s="40" t="s">
        <v>535</v>
      </c>
      <c r="M22" s="216" t="s">
        <v>535</v>
      </c>
      <c r="N22"/>
      <c r="O22"/>
      <c r="P22"/>
      <c r="Q22"/>
      <c r="R22"/>
      <c r="S22"/>
      <c r="V22"/>
      <c r="W22"/>
      <c r="X22"/>
      <c r="Y22"/>
      <c r="Z22"/>
      <c r="AA22"/>
      <c r="AB22"/>
      <c r="AC22"/>
      <c r="AD22"/>
      <c r="AE22"/>
      <c r="AF22"/>
    </row>
    <row r="23" spans="2:32" ht="14.25" customHeight="1" x14ac:dyDescent="0.25">
      <c r="B23" s="589" t="s">
        <v>29</v>
      </c>
      <c r="C23" s="584" t="s">
        <v>531</v>
      </c>
      <c r="D23" s="585"/>
      <c r="E23" s="391">
        <f>K23*1.04</f>
        <v>228.8</v>
      </c>
      <c r="F23" s="215">
        <f>L23*1.04</f>
        <v>274.56</v>
      </c>
      <c r="G23" s="215">
        <f>M23*1.04</f>
        <v>298.48</v>
      </c>
      <c r="H23" s="391">
        <f>K23*1.02</f>
        <v>224.4</v>
      </c>
      <c r="I23" s="215">
        <f>L23*1.02</f>
        <v>269.28000000000003</v>
      </c>
      <c r="J23" s="215">
        <f>M23*1.02</f>
        <v>292.74</v>
      </c>
      <c r="K23" s="391">
        <v>220</v>
      </c>
      <c r="L23" s="215">
        <v>264</v>
      </c>
      <c r="M23" s="215">
        <v>287</v>
      </c>
      <c r="N23"/>
      <c r="O23"/>
      <c r="P23"/>
      <c r="Q23"/>
      <c r="R23"/>
      <c r="S23"/>
      <c r="V23"/>
      <c r="W23"/>
      <c r="X23"/>
      <c r="Y23"/>
      <c r="Z23"/>
      <c r="AA23"/>
      <c r="AB23"/>
      <c r="AC23"/>
      <c r="AD23"/>
      <c r="AE23"/>
      <c r="AF23"/>
    </row>
    <row r="24" spans="2:32" ht="15" customHeight="1" x14ac:dyDescent="0.25">
      <c r="B24" s="590"/>
      <c r="C24" s="584">
        <v>0.35</v>
      </c>
      <c r="D24" s="585"/>
      <c r="E24" s="391">
        <f t="shared" ref="E24:E27" si="0">K24*1.04</f>
        <v>255.84</v>
      </c>
      <c r="F24" s="215">
        <f t="shared" ref="F24:F27" si="1">L24*1.04</f>
        <v>302.64</v>
      </c>
      <c r="G24" s="215">
        <f t="shared" ref="G24:G27" si="2">M24*1.04</f>
        <v>326.56</v>
      </c>
      <c r="H24" s="391">
        <f t="shared" ref="H24:H27" si="3">K24*1.02</f>
        <v>250.92000000000002</v>
      </c>
      <c r="I24" s="215">
        <f t="shared" ref="I24:I27" si="4">L24*1.02</f>
        <v>296.82</v>
      </c>
      <c r="J24" s="215">
        <f t="shared" ref="J24:J27" si="5">M24*1.02</f>
        <v>320.28000000000003</v>
      </c>
      <c r="K24" s="391">
        <v>246</v>
      </c>
      <c r="L24" s="215">
        <v>291</v>
      </c>
      <c r="M24" s="214">
        <v>314</v>
      </c>
      <c r="N24"/>
      <c r="O24"/>
      <c r="P24"/>
      <c r="Q24"/>
      <c r="R24"/>
      <c r="S24"/>
      <c r="V24"/>
      <c r="W24"/>
      <c r="X24"/>
      <c r="Y24"/>
      <c r="Z24"/>
      <c r="AA24"/>
      <c r="AB24"/>
      <c r="AC24"/>
      <c r="AD24"/>
      <c r="AE24"/>
      <c r="AF24"/>
    </row>
    <row r="25" spans="2:32" ht="15" customHeight="1" x14ac:dyDescent="0.25">
      <c r="B25" s="590"/>
      <c r="C25" s="584">
        <v>0.4</v>
      </c>
      <c r="D25" s="585"/>
      <c r="E25" s="391">
        <f t="shared" si="0"/>
        <v>276.64</v>
      </c>
      <c r="F25" s="215">
        <f t="shared" si="1"/>
        <v>332.8</v>
      </c>
      <c r="G25" s="215">
        <f t="shared" si="2"/>
        <v>356.72</v>
      </c>
      <c r="H25" s="391">
        <f t="shared" si="3"/>
        <v>271.32</v>
      </c>
      <c r="I25" s="215">
        <f t="shared" si="4"/>
        <v>326.39999999999998</v>
      </c>
      <c r="J25" s="215">
        <f t="shared" si="5"/>
        <v>349.86</v>
      </c>
      <c r="K25" s="391">
        <v>266</v>
      </c>
      <c r="L25" s="215">
        <v>320</v>
      </c>
      <c r="M25" s="214">
        <v>343</v>
      </c>
      <c r="N25"/>
      <c r="O25"/>
      <c r="P25"/>
      <c r="Q25"/>
      <c r="R25"/>
      <c r="S25"/>
      <c r="V25"/>
      <c r="W25"/>
      <c r="X25"/>
      <c r="Y25"/>
      <c r="Z25"/>
      <c r="AA25"/>
      <c r="AB25"/>
      <c r="AC25"/>
      <c r="AD25"/>
      <c r="AE25"/>
      <c r="AF25"/>
    </row>
    <row r="26" spans="2:32" ht="15" customHeight="1" x14ac:dyDescent="0.25">
      <c r="B26" s="590"/>
      <c r="C26" s="584">
        <v>0.45</v>
      </c>
      <c r="D26" s="585"/>
      <c r="E26" s="391">
        <f t="shared" si="0"/>
        <v>304.72000000000003</v>
      </c>
      <c r="F26" s="215">
        <f t="shared" si="1"/>
        <v>356.72</v>
      </c>
      <c r="G26" s="215">
        <f t="shared" si="2"/>
        <v>380.64</v>
      </c>
      <c r="H26" s="391">
        <f t="shared" si="3"/>
        <v>298.86</v>
      </c>
      <c r="I26" s="215">
        <f t="shared" si="4"/>
        <v>349.86</v>
      </c>
      <c r="J26" s="215">
        <f t="shared" si="5"/>
        <v>373.32</v>
      </c>
      <c r="K26" s="391">
        <v>293</v>
      </c>
      <c r="L26" s="215">
        <v>343</v>
      </c>
      <c r="M26" s="214">
        <v>366</v>
      </c>
      <c r="N26"/>
      <c r="O26"/>
      <c r="P26"/>
      <c r="Q26"/>
      <c r="R26"/>
      <c r="S26"/>
      <c r="W26"/>
      <c r="X26"/>
      <c r="Y26"/>
      <c r="Z26"/>
      <c r="AA26"/>
      <c r="AB26"/>
      <c r="AC26"/>
      <c r="AD26"/>
      <c r="AE26"/>
      <c r="AF26"/>
    </row>
    <row r="27" spans="2:32" ht="15" customHeight="1" x14ac:dyDescent="0.25">
      <c r="B27" s="591"/>
      <c r="C27" s="584">
        <v>0.5</v>
      </c>
      <c r="D27" s="585"/>
      <c r="E27" s="391">
        <f t="shared" si="0"/>
        <v>328.64</v>
      </c>
      <c r="F27" s="215">
        <f t="shared" si="1"/>
        <v>381.68</v>
      </c>
      <c r="G27" s="215">
        <f t="shared" si="2"/>
        <v>405.6</v>
      </c>
      <c r="H27" s="391">
        <f t="shared" si="3"/>
        <v>322.32</v>
      </c>
      <c r="I27" s="215">
        <f t="shared" si="4"/>
        <v>374.34000000000003</v>
      </c>
      <c r="J27" s="215">
        <f t="shared" si="5"/>
        <v>397.8</v>
      </c>
      <c r="K27" s="391">
        <v>316</v>
      </c>
      <c r="L27" s="215">
        <v>367</v>
      </c>
      <c r="M27" s="214">
        <v>390</v>
      </c>
      <c r="N27"/>
      <c r="O27"/>
      <c r="P27"/>
      <c r="Q27"/>
      <c r="R27"/>
      <c r="S27"/>
      <c r="W27"/>
      <c r="X27"/>
      <c r="Y27"/>
      <c r="Z27"/>
      <c r="AA27"/>
      <c r="AB27"/>
      <c r="AC27"/>
      <c r="AD27"/>
      <c r="AE27"/>
      <c r="AF27"/>
    </row>
    <row r="28" spans="2:32" x14ac:dyDescent="0.25"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</row>
    <row r="29" spans="2:32" ht="15.75" x14ac:dyDescent="0.25">
      <c r="B29" s="247" t="s">
        <v>538</v>
      </c>
      <c r="C29" s="247"/>
      <c r="D29" s="247"/>
      <c r="E29" s="247"/>
      <c r="F29" s="247"/>
      <c r="G29" s="247"/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V29" s="250"/>
      <c r="W29"/>
      <c r="X29"/>
      <c r="Y29"/>
      <c r="Z29"/>
      <c r="AA29"/>
      <c r="AB29"/>
      <c r="AC29"/>
    </row>
    <row r="30" spans="2:32" x14ac:dyDescent="0.25">
      <c r="B30" s="247" t="s">
        <v>551</v>
      </c>
      <c r="C30" s="247"/>
      <c r="D30" s="247"/>
      <c r="E30" s="247"/>
      <c r="F30" s="247"/>
      <c r="G30" s="24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</row>
    <row r="31" spans="2:32" x14ac:dyDescent="0.25">
      <c r="B31" s="247" t="s">
        <v>552</v>
      </c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</row>
    <row r="32" spans="2:32" x14ac:dyDescent="0.25">
      <c r="B32" s="247" t="s">
        <v>584</v>
      </c>
      <c r="C32" s="247"/>
      <c r="D32" s="247"/>
      <c r="E32" s="247"/>
      <c r="F32" s="247"/>
      <c r="G32" s="247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</row>
    <row r="33" spans="2:30" ht="15" customHeight="1" x14ac:dyDescent="0.25">
      <c r="B33" s="394" t="s">
        <v>30</v>
      </c>
      <c r="C33" s="393"/>
      <c r="D33" s="393"/>
      <c r="E33" s="393"/>
      <c r="F33" s="394" t="s">
        <v>537</v>
      </c>
      <c r="G33" s="3"/>
      <c r="H33" s="3"/>
      <c r="I33" s="578" t="s">
        <v>31</v>
      </c>
      <c r="J33" s="578"/>
      <c r="M33" s="212" t="s">
        <v>32</v>
      </c>
      <c r="N33" s="42"/>
      <c r="R33" s="386"/>
      <c r="X33" s="217"/>
      <c r="Y33" s="13"/>
      <c r="Z33" s="13"/>
      <c r="AA33" s="13"/>
      <c r="AB33" s="13"/>
      <c r="AC33" s="13"/>
      <c r="AD33" s="13"/>
    </row>
    <row r="35" spans="2:30" ht="21.75" customHeight="1" x14ac:dyDescent="0.25">
      <c r="E35" s="3"/>
      <c r="F35" s="3"/>
      <c r="G35" s="41"/>
      <c r="H35" s="3"/>
      <c r="I35" s="41"/>
      <c r="J35" s="3"/>
      <c r="K35" s="41"/>
      <c r="L35" s="3"/>
      <c r="M35" s="41"/>
      <c r="N35" s="3"/>
      <c r="O35" s="41"/>
      <c r="P35" s="3"/>
      <c r="Q35" s="41"/>
      <c r="R35" s="41"/>
      <c r="S35" s="41"/>
      <c r="AB35" s="217"/>
      <c r="AC35" s="13"/>
      <c r="AD35" s="13"/>
    </row>
    <row r="36" spans="2:30" ht="15.75" x14ac:dyDescent="0.25">
      <c r="B36" s="13"/>
      <c r="C36" s="13"/>
      <c r="D36" s="20"/>
      <c r="F36" s="3"/>
      <c r="G36" s="3"/>
      <c r="H36" s="3"/>
      <c r="I36" s="3"/>
    </row>
    <row r="37" spans="2:30" ht="18.75" customHeight="1" x14ac:dyDescent="0.25">
      <c r="B37" s="13"/>
      <c r="C37" s="13"/>
      <c r="D37" s="13"/>
      <c r="E37" s="13"/>
      <c r="F37" s="13"/>
      <c r="G37" s="13"/>
      <c r="H37" s="13"/>
      <c r="I37" s="3"/>
    </row>
    <row r="38" spans="2:30" ht="13.5" customHeight="1" x14ac:dyDescent="0.25">
      <c r="C38" s="578"/>
      <c r="D38" s="578"/>
      <c r="E38" s="578"/>
      <c r="F38" s="3"/>
      <c r="G38" s="41"/>
      <c r="H38" s="3"/>
      <c r="I38" s="212"/>
      <c r="J38" s="3"/>
      <c r="K38" s="41"/>
      <c r="L38" s="3"/>
      <c r="N38" s="212"/>
    </row>
    <row r="39" spans="2:30" ht="1.5" hidden="1" customHeight="1" x14ac:dyDescent="0.25">
      <c r="B39" s="13"/>
      <c r="C39" s="13"/>
      <c r="D39" s="20"/>
      <c r="F39" s="3"/>
      <c r="G39" s="3"/>
      <c r="H39" s="3"/>
      <c r="I39" s="3"/>
    </row>
    <row r="40" spans="2:30" ht="21" customHeight="1" x14ac:dyDescent="0.25">
      <c r="B40" s="13"/>
      <c r="C40" s="13"/>
      <c r="D40" s="20"/>
      <c r="F40" s="3"/>
      <c r="G40" s="3"/>
      <c r="H40" s="3"/>
      <c r="I40" s="3"/>
    </row>
    <row r="41" spans="2:30" ht="15.75" hidden="1" x14ac:dyDescent="0.25">
      <c r="B41" s="13"/>
      <c r="C41" s="13"/>
      <c r="D41" s="20"/>
      <c r="F41" s="3"/>
      <c r="G41" s="3"/>
      <c r="H41" s="3"/>
      <c r="I41" s="3"/>
      <c r="Q41"/>
      <c r="R41"/>
      <c r="S41"/>
      <c r="T41"/>
    </row>
    <row r="42" spans="2:30" ht="15.75" hidden="1" x14ac:dyDescent="0.25">
      <c r="B42" s="13"/>
      <c r="C42" s="13"/>
      <c r="D42" s="20"/>
      <c r="F42" s="3"/>
      <c r="G42" s="3"/>
      <c r="H42" s="3"/>
      <c r="I42" s="3"/>
      <c r="Q42"/>
      <c r="R42"/>
      <c r="S42"/>
      <c r="T42"/>
    </row>
    <row r="43" spans="2:30" ht="15.75" hidden="1" x14ac:dyDescent="0.25">
      <c r="B43" s="13"/>
      <c r="C43" s="13"/>
      <c r="D43" s="20"/>
      <c r="F43" s="3"/>
      <c r="G43" s="3"/>
      <c r="H43" s="3"/>
      <c r="I43" s="3"/>
      <c r="Q43"/>
      <c r="R43"/>
      <c r="S43"/>
      <c r="T43"/>
    </row>
    <row r="44" spans="2:30" ht="15.75" hidden="1" x14ac:dyDescent="0.25">
      <c r="B44" s="13"/>
      <c r="C44" s="13"/>
      <c r="D44" s="20"/>
      <c r="F44" s="3"/>
      <c r="G44" s="3"/>
      <c r="H44" s="3"/>
      <c r="I44" s="3"/>
      <c r="Q44"/>
      <c r="R44"/>
      <c r="S44"/>
      <c r="T44"/>
    </row>
    <row r="45" spans="2:30" ht="15.75" hidden="1" x14ac:dyDescent="0.25">
      <c r="B45" s="13"/>
      <c r="C45" s="13"/>
      <c r="D45" s="20"/>
      <c r="F45" s="3"/>
      <c r="G45" s="3"/>
      <c r="H45" s="3"/>
      <c r="I45" s="3"/>
      <c r="Q45"/>
      <c r="R45"/>
      <c r="S45"/>
      <c r="T45"/>
    </row>
    <row r="46" spans="2:30" ht="15.75" hidden="1" x14ac:dyDescent="0.25">
      <c r="B46" s="13"/>
      <c r="C46" s="13"/>
      <c r="D46" s="20"/>
      <c r="F46" s="3"/>
      <c r="G46" s="3"/>
      <c r="H46" s="3"/>
      <c r="I46" s="3"/>
      <c r="Q46"/>
      <c r="R46"/>
      <c r="S46"/>
      <c r="T46"/>
    </row>
    <row r="47" spans="2:30" ht="15.75" hidden="1" x14ac:dyDescent="0.25">
      <c r="B47" s="13"/>
      <c r="C47" s="13"/>
      <c r="D47" s="20"/>
      <c r="F47" s="3"/>
      <c r="G47" s="3"/>
      <c r="H47" s="3"/>
      <c r="I47" s="3"/>
      <c r="Q47"/>
      <c r="R47"/>
      <c r="S47"/>
      <c r="T47"/>
    </row>
    <row r="48" spans="2:30" ht="15.75" hidden="1" x14ac:dyDescent="0.25">
      <c r="B48" s="13"/>
      <c r="C48" s="13"/>
      <c r="D48" s="20"/>
      <c r="F48" s="3"/>
      <c r="G48" s="3"/>
      <c r="H48" s="3"/>
      <c r="I48" s="3"/>
      <c r="Q48"/>
      <c r="R48"/>
      <c r="S48"/>
      <c r="T48"/>
    </row>
    <row r="49" spans="2:30" ht="15.75" hidden="1" x14ac:dyDescent="0.25">
      <c r="B49" s="13"/>
      <c r="C49" s="13"/>
      <c r="D49" s="20"/>
      <c r="F49" s="3"/>
      <c r="G49" s="3"/>
      <c r="H49" s="3"/>
      <c r="I49" s="3"/>
      <c r="Q49"/>
      <c r="R49"/>
      <c r="S49"/>
      <c r="T49"/>
    </row>
    <row r="50" spans="2:30" ht="15.75" hidden="1" x14ac:dyDescent="0.25">
      <c r="B50" s="13"/>
      <c r="C50" s="13"/>
      <c r="D50" s="20"/>
      <c r="F50" s="3"/>
      <c r="G50" s="3"/>
      <c r="H50" s="3"/>
      <c r="I50" s="3"/>
      <c r="Q50"/>
      <c r="R50"/>
      <c r="S50"/>
      <c r="T50"/>
    </row>
    <row r="51" spans="2:30" ht="15.75" hidden="1" x14ac:dyDescent="0.25">
      <c r="B51" s="13"/>
      <c r="C51" s="13"/>
      <c r="D51" s="20"/>
      <c r="F51" s="3"/>
      <c r="G51" s="3"/>
      <c r="H51" s="3"/>
      <c r="I51" s="3"/>
      <c r="Q51"/>
      <c r="R51"/>
      <c r="S51"/>
      <c r="T51"/>
    </row>
    <row r="52" spans="2:30" ht="28.5" customHeight="1" x14ac:dyDescent="0.25">
      <c r="B52" s="604" t="s">
        <v>521</v>
      </c>
      <c r="C52" s="604"/>
      <c r="D52" s="604"/>
      <c r="E52" s="604"/>
      <c r="F52" s="604"/>
      <c r="G52" s="604"/>
      <c r="H52" s="604"/>
      <c r="I52" s="604"/>
      <c r="J52" s="604"/>
      <c r="K52" s="604"/>
      <c r="L52" s="604"/>
      <c r="M52" s="604"/>
      <c r="N52" s="474"/>
      <c r="O52" s="474"/>
      <c r="P52" s="209"/>
      <c r="Q52"/>
      <c r="R52"/>
      <c r="S52"/>
      <c r="T52"/>
    </row>
    <row r="53" spans="2:30" ht="12" customHeight="1" x14ac:dyDescent="0.25">
      <c r="B53" s="7"/>
      <c r="C53" s="7"/>
      <c r="D53" s="7"/>
      <c r="E53" s="7"/>
      <c r="F53" s="7"/>
      <c r="G53" s="7"/>
      <c r="H53" s="7"/>
      <c r="I53" s="7"/>
      <c r="Q53"/>
      <c r="R53"/>
      <c r="S53"/>
    </row>
    <row r="54" spans="2:30" ht="22.5" customHeight="1" x14ac:dyDescent="0.25">
      <c r="B54" s="218"/>
      <c r="C54" s="218"/>
      <c r="D54" s="218"/>
      <c r="E54" s="218"/>
      <c r="F54" s="218"/>
      <c r="G54" s="601" t="s">
        <v>522</v>
      </c>
      <c r="H54" s="601"/>
      <c r="I54" s="602" t="s">
        <v>524</v>
      </c>
      <c r="J54" s="603"/>
      <c r="K54" s="390" t="s">
        <v>11</v>
      </c>
      <c r="M54"/>
      <c r="Q54"/>
      <c r="R54"/>
      <c r="S54"/>
      <c r="W54" s="599"/>
      <c r="X54" s="599"/>
      <c r="Y54" s="599"/>
      <c r="Z54" s="599"/>
      <c r="AA54" s="599"/>
      <c r="AB54" s="599"/>
      <c r="AC54" s="599"/>
      <c r="AD54" s="599"/>
    </row>
    <row r="55" spans="2:30" x14ac:dyDescent="0.25">
      <c r="G55" s="601"/>
      <c r="H55" s="601"/>
      <c r="I55" s="600" t="s">
        <v>525</v>
      </c>
      <c r="J55" s="600"/>
      <c r="K55" s="395">
        <v>298</v>
      </c>
      <c r="M55"/>
      <c r="Q55"/>
      <c r="R55"/>
      <c r="S55"/>
    </row>
    <row r="56" spans="2:30" x14ac:dyDescent="0.25">
      <c r="G56" s="601"/>
      <c r="H56" s="601"/>
      <c r="I56" s="600" t="s">
        <v>526</v>
      </c>
      <c r="J56" s="600"/>
      <c r="K56" s="395">
        <v>447</v>
      </c>
      <c r="M56"/>
      <c r="Q56"/>
      <c r="R56"/>
      <c r="S56"/>
    </row>
    <row r="57" spans="2:30" x14ac:dyDescent="0.25">
      <c r="G57" s="601"/>
      <c r="H57" s="601"/>
      <c r="I57" s="600" t="s">
        <v>527</v>
      </c>
      <c r="J57" s="600"/>
      <c r="K57" s="395">
        <v>595</v>
      </c>
      <c r="M57"/>
      <c r="Q57"/>
      <c r="R57"/>
      <c r="S57"/>
    </row>
    <row r="58" spans="2:30" x14ac:dyDescent="0.25">
      <c r="G58" s="601"/>
      <c r="H58" s="601"/>
      <c r="I58" s="600" t="s">
        <v>528</v>
      </c>
      <c r="J58" s="600"/>
      <c r="K58" s="395">
        <v>744</v>
      </c>
      <c r="M58"/>
    </row>
    <row r="59" spans="2:30" x14ac:dyDescent="0.25">
      <c r="G59" s="601"/>
      <c r="H59" s="601"/>
      <c r="I59" s="600" t="s">
        <v>529</v>
      </c>
      <c r="J59" s="600"/>
      <c r="K59" s="395">
        <v>893</v>
      </c>
      <c r="M59"/>
    </row>
    <row r="60" spans="2:30" ht="22.5" customHeight="1" x14ac:dyDescent="0.25">
      <c r="G60" s="601" t="s">
        <v>523</v>
      </c>
      <c r="H60" s="601"/>
      <c r="I60" s="602" t="s">
        <v>524</v>
      </c>
      <c r="J60" s="603"/>
      <c r="K60" s="390" t="s">
        <v>11</v>
      </c>
      <c r="M60"/>
    </row>
    <row r="61" spans="2:30" x14ac:dyDescent="0.25">
      <c r="G61" s="601"/>
      <c r="H61" s="601"/>
      <c r="I61" s="600" t="s">
        <v>525</v>
      </c>
      <c r="J61" s="600"/>
      <c r="K61" s="395">
        <v>642</v>
      </c>
      <c r="M61"/>
    </row>
    <row r="62" spans="2:30" x14ac:dyDescent="0.25">
      <c r="G62" s="601"/>
      <c r="H62" s="601"/>
      <c r="I62" s="600" t="s">
        <v>526</v>
      </c>
      <c r="J62" s="600"/>
      <c r="K62" s="395">
        <v>985</v>
      </c>
      <c r="M62"/>
    </row>
    <row r="63" spans="2:30" x14ac:dyDescent="0.25">
      <c r="G63" s="601"/>
      <c r="H63" s="601"/>
      <c r="I63" s="600" t="s">
        <v>527</v>
      </c>
      <c r="J63" s="600"/>
      <c r="K63" s="395">
        <v>1230</v>
      </c>
      <c r="M63"/>
    </row>
    <row r="64" spans="2:30" x14ac:dyDescent="0.25">
      <c r="G64" s="601"/>
      <c r="H64" s="601"/>
      <c r="I64" s="600" t="s">
        <v>528</v>
      </c>
      <c r="J64" s="600"/>
      <c r="K64" s="395">
        <v>1300</v>
      </c>
      <c r="M64"/>
    </row>
    <row r="65" spans="2:20" x14ac:dyDescent="0.25">
      <c r="G65" s="601"/>
      <c r="H65" s="601"/>
      <c r="I65" s="600" t="s">
        <v>529</v>
      </c>
      <c r="J65" s="600"/>
      <c r="K65" s="395">
        <v>1395</v>
      </c>
      <c r="M65"/>
    </row>
    <row r="66" spans="2:20" x14ac:dyDescent="0.25">
      <c r="G66" s="25"/>
      <c r="H66" s="25"/>
      <c r="I66" s="211"/>
      <c r="J66" s="211"/>
      <c r="K66" s="219"/>
      <c r="L66" s="220"/>
      <c r="M66" s="220"/>
    </row>
    <row r="67" spans="2:20" ht="47.25" customHeight="1" x14ac:dyDescent="0.25">
      <c r="B67" s="529" t="s">
        <v>530</v>
      </c>
      <c r="C67" s="529"/>
      <c r="D67" s="529"/>
      <c r="E67" s="529"/>
      <c r="F67" s="529"/>
      <c r="G67" s="529"/>
      <c r="H67" s="39"/>
      <c r="I67" s="392"/>
      <c r="J67" s="210"/>
      <c r="K67" s="598" t="s">
        <v>9</v>
      </c>
      <c r="L67" s="598"/>
      <c r="M67" s="598"/>
      <c r="N67" s="39"/>
      <c r="O67" s="210"/>
      <c r="S67"/>
      <c r="T67" s="9"/>
    </row>
  </sheetData>
  <sheetProtection algorithmName="SHA-512" hashValue="X4hhtN0SV98smQvmQTLfDKB4JdHDdA/I3sZ55/mOv/uxACMIpMJ6JTbnrNna1n2xhIMjxFT5g0tPBQ3gYXnpQw==" saltValue="HpJdTMEwm5uNTdn2Xu3nnQ==" spinCount="100000" sheet="1" objects="1" scenarios="1"/>
  <mergeCells count="32">
    <mergeCell ref="C38:E38"/>
    <mergeCell ref="B52:M52"/>
    <mergeCell ref="G54:H59"/>
    <mergeCell ref="I54:J54"/>
    <mergeCell ref="I59:J59"/>
    <mergeCell ref="B67:G67"/>
    <mergeCell ref="K67:M67"/>
    <mergeCell ref="W54:AD54"/>
    <mergeCell ref="I55:J55"/>
    <mergeCell ref="I56:J56"/>
    <mergeCell ref="I57:J57"/>
    <mergeCell ref="I58:J58"/>
    <mergeCell ref="I64:J64"/>
    <mergeCell ref="I65:J65"/>
    <mergeCell ref="G60:H65"/>
    <mergeCell ref="I60:J60"/>
    <mergeCell ref="I61:J61"/>
    <mergeCell ref="I62:J62"/>
    <mergeCell ref="I63:J63"/>
    <mergeCell ref="I33:J33"/>
    <mergeCell ref="E20:G20"/>
    <mergeCell ref="H20:J20"/>
    <mergeCell ref="K20:M20"/>
    <mergeCell ref="B18:M18"/>
    <mergeCell ref="C26:D26"/>
    <mergeCell ref="B20:B22"/>
    <mergeCell ref="B23:B27"/>
    <mergeCell ref="C23:D23"/>
    <mergeCell ref="C24:D24"/>
    <mergeCell ref="C25:D25"/>
    <mergeCell ref="C27:D27"/>
    <mergeCell ref="C20:D22"/>
  </mergeCells>
  <pageMargins left="0.23622047244094491" right="0.19685039370078741" top="0.15748031496062992" bottom="0.19685039370078741" header="0.11811023622047245" footer="0.11811023622047245"/>
  <pageSetup paperSize="9" scale="8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1386C"/>
  </sheetPr>
  <dimension ref="A16:T77"/>
  <sheetViews>
    <sheetView tabSelected="1" showWhiteSpace="0" zoomScale="85" zoomScaleNormal="85" zoomScaleSheetLayoutView="90" workbookViewId="0">
      <selection activeCell="B23" sqref="B23"/>
    </sheetView>
  </sheetViews>
  <sheetFormatPr defaultColWidth="9.140625" defaultRowHeight="20.25" x14ac:dyDescent="0.3"/>
  <cols>
    <col min="1" max="1" width="28.85546875" style="415" customWidth="1"/>
    <col min="2" max="2" width="28.42578125" style="415" customWidth="1"/>
    <col min="3" max="3" width="19.7109375" style="415" customWidth="1"/>
    <col min="4" max="4" width="20.42578125" style="415" customWidth="1"/>
    <col min="5" max="5" width="20" style="415" customWidth="1"/>
    <col min="6" max="6" width="20.85546875" style="415" customWidth="1"/>
    <col min="7" max="7" width="19" style="415" customWidth="1"/>
    <col min="8" max="8" width="19.42578125" style="415" customWidth="1"/>
    <col min="9" max="9" width="2.42578125" style="415" customWidth="1"/>
    <col min="10" max="10" width="1" style="415" customWidth="1"/>
    <col min="11" max="11" width="2" style="415" customWidth="1"/>
    <col min="12" max="12" width="1.5703125" style="415" customWidth="1"/>
    <col min="13" max="16384" width="9.140625" style="415"/>
  </cols>
  <sheetData>
    <row r="16" spans="1:20" ht="52.5" customHeight="1" x14ac:dyDescent="0.3">
      <c r="A16" s="411"/>
      <c r="B16" s="411"/>
      <c r="C16" s="411"/>
      <c r="D16" s="411"/>
      <c r="E16" s="411"/>
      <c r="F16" s="412"/>
      <c r="G16" s="412"/>
      <c r="H16" s="412"/>
      <c r="I16" s="412"/>
      <c r="J16" s="412"/>
      <c r="K16" s="412"/>
      <c r="L16" s="412"/>
      <c r="M16" s="412"/>
      <c r="N16" s="412"/>
      <c r="O16" s="412"/>
      <c r="P16" s="412"/>
      <c r="Q16" s="412"/>
      <c r="R16" s="413"/>
      <c r="S16" s="414"/>
      <c r="T16" s="414"/>
    </row>
    <row r="17" spans="1:20" ht="30.75" customHeight="1" x14ac:dyDescent="0.3">
      <c r="A17" s="606" t="s">
        <v>708</v>
      </c>
      <c r="B17" s="606"/>
      <c r="C17" s="606"/>
      <c r="D17" s="606"/>
      <c r="E17" s="606"/>
      <c r="F17" s="606"/>
      <c r="G17" s="606"/>
      <c r="H17" s="606"/>
    </row>
    <row r="18" spans="1:20" x14ac:dyDescent="0.3">
      <c r="A18" s="607" t="s">
        <v>587</v>
      </c>
      <c r="B18" s="610" t="s">
        <v>709</v>
      </c>
      <c r="C18" s="610"/>
      <c r="D18" s="610"/>
      <c r="E18" s="610"/>
      <c r="F18" s="610"/>
      <c r="G18" s="610"/>
      <c r="H18" s="611"/>
    </row>
    <row r="19" spans="1:20" ht="20.25" customHeight="1" x14ac:dyDescent="0.3">
      <c r="A19" s="608"/>
      <c r="B19" s="612" t="s">
        <v>657</v>
      </c>
      <c r="C19" s="612" t="s">
        <v>658</v>
      </c>
      <c r="D19" s="612"/>
      <c r="E19" s="612"/>
      <c r="F19" s="612"/>
      <c r="G19" s="612"/>
      <c r="H19" s="614"/>
    </row>
    <row r="20" spans="1:20" x14ac:dyDescent="0.3">
      <c r="A20" s="609"/>
      <c r="B20" s="613"/>
      <c r="C20" s="491" t="s">
        <v>659</v>
      </c>
      <c r="D20" s="491" t="s">
        <v>660</v>
      </c>
      <c r="E20" s="491" t="s">
        <v>661</v>
      </c>
      <c r="F20" s="491" t="s">
        <v>662</v>
      </c>
      <c r="G20" s="491" t="s">
        <v>663</v>
      </c>
      <c r="H20" s="441" t="s">
        <v>664</v>
      </c>
    </row>
    <row r="21" spans="1:20" ht="29.25" customHeight="1" x14ac:dyDescent="0.3">
      <c r="A21" s="605" t="s">
        <v>665</v>
      </c>
      <c r="B21" s="490" t="s">
        <v>666</v>
      </c>
      <c r="C21" s="492">
        <v>21000</v>
      </c>
      <c r="D21" s="492">
        <v>14520</v>
      </c>
      <c r="E21" s="492">
        <v>9360</v>
      </c>
      <c r="F21" s="492">
        <v>8330</v>
      </c>
      <c r="G21" s="492">
        <v>7180</v>
      </c>
      <c r="H21" s="492">
        <v>6650</v>
      </c>
    </row>
    <row r="22" spans="1:20" ht="29.1" customHeight="1" x14ac:dyDescent="0.3">
      <c r="A22" s="605"/>
      <c r="B22" s="490" t="s">
        <v>652</v>
      </c>
      <c r="C22" s="492">
        <v>11460</v>
      </c>
      <c r="D22" s="492">
        <v>8640</v>
      </c>
      <c r="E22" s="492">
        <v>4680</v>
      </c>
      <c r="F22" s="492">
        <v>4440</v>
      </c>
      <c r="G22" s="492">
        <v>3600</v>
      </c>
      <c r="H22" s="492">
        <v>3600</v>
      </c>
    </row>
    <row r="23" spans="1:20" ht="29.1" customHeight="1" x14ac:dyDescent="0.3">
      <c r="A23" s="605"/>
      <c r="B23" s="490" t="s">
        <v>653</v>
      </c>
      <c r="C23" s="492">
        <v>5820</v>
      </c>
      <c r="D23" s="492">
        <v>3240</v>
      </c>
      <c r="E23" s="492">
        <v>2040</v>
      </c>
      <c r="F23" s="492">
        <v>1680</v>
      </c>
      <c r="G23" s="492">
        <v>1560</v>
      </c>
      <c r="H23" s="492">
        <v>1680</v>
      </c>
    </row>
    <row r="24" spans="1:20" ht="27" customHeight="1" x14ac:dyDescent="0.3">
      <c r="A24" s="605"/>
      <c r="B24" s="430" t="s">
        <v>654</v>
      </c>
      <c r="C24" s="431">
        <v>3900</v>
      </c>
      <c r="D24" s="431">
        <v>2160</v>
      </c>
      <c r="E24" s="431">
        <v>1440</v>
      </c>
      <c r="F24" s="432">
        <v>1260</v>
      </c>
      <c r="G24" s="431">
        <v>1080</v>
      </c>
      <c r="H24" s="431">
        <v>1080</v>
      </c>
    </row>
    <row r="25" spans="1:20" ht="27.75" customHeight="1" x14ac:dyDescent="0.3">
      <c r="A25" s="605"/>
      <c r="B25" s="490" t="s">
        <v>667</v>
      </c>
      <c r="C25" s="433" t="s">
        <v>155</v>
      </c>
      <c r="D25" s="434">
        <v>2040</v>
      </c>
      <c r="E25" s="434">
        <v>1260</v>
      </c>
      <c r="F25" s="434">
        <v>1200</v>
      </c>
      <c r="G25" s="434">
        <v>1080</v>
      </c>
      <c r="H25" s="434">
        <v>1200</v>
      </c>
    </row>
    <row r="26" spans="1:20" ht="23.25" customHeight="1" x14ac:dyDescent="0.3">
      <c r="A26" s="605" t="s">
        <v>668</v>
      </c>
      <c r="B26" s="605"/>
      <c r="C26" s="605"/>
      <c r="D26" s="605"/>
      <c r="E26" s="605"/>
      <c r="F26" s="605"/>
      <c r="G26" s="605"/>
      <c r="H26" s="605"/>
    </row>
    <row r="27" spans="1:20" ht="18.75" customHeight="1" x14ac:dyDescent="0.3">
      <c r="A27" s="428"/>
      <c r="B27" s="428"/>
      <c r="C27" s="428"/>
      <c r="D27" s="428"/>
      <c r="E27" s="428"/>
      <c r="F27" s="419"/>
      <c r="G27" s="429"/>
      <c r="H27" s="419"/>
      <c r="I27" s="412"/>
      <c r="J27" s="412"/>
      <c r="K27" s="412"/>
      <c r="L27" s="412"/>
      <c r="M27" s="412"/>
      <c r="N27" s="412"/>
      <c r="O27" s="412"/>
      <c r="P27" s="412"/>
      <c r="Q27" s="412"/>
      <c r="R27" s="413"/>
      <c r="S27" s="414"/>
      <c r="T27" s="414"/>
    </row>
    <row r="28" spans="1:20" ht="30.75" customHeight="1" x14ac:dyDescent="0.3">
      <c r="A28" s="606" t="s">
        <v>669</v>
      </c>
      <c r="B28" s="606"/>
      <c r="C28" s="606"/>
      <c r="D28" s="606"/>
      <c r="E28" s="606"/>
      <c r="F28" s="606"/>
      <c r="G28" s="606"/>
      <c r="H28" s="606"/>
    </row>
    <row r="29" spans="1:20" x14ac:dyDescent="0.3">
      <c r="A29" s="607" t="s">
        <v>587</v>
      </c>
      <c r="B29" s="610" t="s">
        <v>710</v>
      </c>
      <c r="C29" s="610"/>
      <c r="D29" s="610"/>
      <c r="E29" s="610"/>
      <c r="F29" s="610"/>
      <c r="G29" s="610"/>
      <c r="H29" s="611"/>
      <c r="I29" s="413"/>
    </row>
    <row r="30" spans="1:20" x14ac:dyDescent="0.3">
      <c r="A30" s="608"/>
      <c r="B30" s="612" t="s">
        <v>670</v>
      </c>
      <c r="C30" s="612" t="s">
        <v>658</v>
      </c>
      <c r="D30" s="612"/>
      <c r="E30" s="612"/>
      <c r="F30" s="612"/>
      <c r="G30" s="612"/>
      <c r="H30" s="614"/>
    </row>
    <row r="31" spans="1:20" x14ac:dyDescent="0.3">
      <c r="A31" s="609"/>
      <c r="B31" s="613"/>
      <c r="C31" s="491" t="s">
        <v>671</v>
      </c>
      <c r="D31" s="491" t="s">
        <v>672</v>
      </c>
      <c r="E31" s="491" t="s">
        <v>673</v>
      </c>
      <c r="F31" s="491" t="s">
        <v>674</v>
      </c>
      <c r="G31" s="491" t="s">
        <v>675</v>
      </c>
      <c r="H31" s="441" t="s">
        <v>676</v>
      </c>
    </row>
    <row r="32" spans="1:20" ht="27.75" customHeight="1" x14ac:dyDescent="0.3">
      <c r="A32" s="605" t="s">
        <v>677</v>
      </c>
      <c r="B32" s="493" t="s">
        <v>678</v>
      </c>
      <c r="C32" s="435">
        <v>8400</v>
      </c>
      <c r="D32" s="435">
        <v>3600</v>
      </c>
      <c r="E32" s="435">
        <v>1920</v>
      </c>
      <c r="F32" s="435">
        <v>1680</v>
      </c>
      <c r="G32" s="435">
        <v>1680</v>
      </c>
      <c r="H32" s="435">
        <v>1680</v>
      </c>
    </row>
    <row r="33" spans="1:8" ht="29.1" customHeight="1" x14ac:dyDescent="0.3">
      <c r="A33" s="605"/>
      <c r="B33" s="436" t="s">
        <v>679</v>
      </c>
      <c r="C33" s="437">
        <v>4200</v>
      </c>
      <c r="D33" s="431">
        <v>2040</v>
      </c>
      <c r="E33" s="431">
        <v>1680</v>
      </c>
      <c r="F33" s="431">
        <v>1440</v>
      </c>
      <c r="G33" s="431">
        <v>1440</v>
      </c>
      <c r="H33" s="431">
        <v>1680</v>
      </c>
    </row>
    <row r="34" spans="1:8" ht="29.1" customHeight="1" x14ac:dyDescent="0.3">
      <c r="A34" s="605"/>
      <c r="B34" s="490" t="s">
        <v>680</v>
      </c>
      <c r="C34" s="438" t="s">
        <v>155</v>
      </c>
      <c r="D34" s="492">
        <v>4200</v>
      </c>
      <c r="E34" s="492">
        <v>2400</v>
      </c>
      <c r="F34" s="492">
        <v>2040</v>
      </c>
      <c r="G34" s="492">
        <v>2040</v>
      </c>
      <c r="H34" s="492" t="s">
        <v>155</v>
      </c>
    </row>
    <row r="35" spans="1:8" ht="10.5" customHeight="1" x14ac:dyDescent="0.3">
      <c r="A35" s="616"/>
      <c r="B35" s="616"/>
      <c r="C35" s="616"/>
      <c r="D35" s="616"/>
      <c r="E35" s="616"/>
      <c r="F35" s="616"/>
      <c r="G35" s="616"/>
      <c r="H35" s="616"/>
    </row>
    <row r="36" spans="1:8" x14ac:dyDescent="0.3">
      <c r="A36" s="490" t="s">
        <v>681</v>
      </c>
      <c r="B36" s="490" t="s">
        <v>682</v>
      </c>
      <c r="C36" s="617" t="s">
        <v>683</v>
      </c>
      <c r="D36" s="617"/>
      <c r="E36" s="617"/>
      <c r="F36" s="617"/>
      <c r="G36" s="617"/>
      <c r="H36" s="617"/>
    </row>
    <row r="37" spans="1:8" ht="17.25" customHeight="1" x14ac:dyDescent="0.3">
      <c r="A37" s="420"/>
      <c r="B37" s="420"/>
      <c r="C37" s="421"/>
      <c r="D37" s="421"/>
      <c r="E37" s="421"/>
      <c r="F37" s="421"/>
      <c r="G37" s="421"/>
      <c r="H37" s="421"/>
    </row>
    <row r="38" spans="1:8" ht="21.75" customHeight="1" x14ac:dyDescent="0.3">
      <c r="A38" s="615" t="s">
        <v>684</v>
      </c>
      <c r="B38" s="615"/>
      <c r="C38" s="615"/>
      <c r="D38" s="615"/>
      <c r="E38" s="615"/>
      <c r="F38" s="615"/>
      <c r="G38" s="615"/>
      <c r="H38" s="615"/>
    </row>
    <row r="39" spans="1:8" x14ac:dyDescent="0.3">
      <c r="A39" s="615" t="s">
        <v>685</v>
      </c>
      <c r="B39" s="615"/>
      <c r="C39" s="615"/>
      <c r="D39" s="615"/>
      <c r="E39" s="615"/>
      <c r="F39" s="615"/>
      <c r="G39" s="615"/>
      <c r="H39" s="615"/>
    </row>
    <row r="40" spans="1:8" x14ac:dyDescent="0.3">
      <c r="A40" s="615" t="s">
        <v>686</v>
      </c>
      <c r="B40" s="615"/>
      <c r="C40" s="615"/>
      <c r="D40" s="615"/>
      <c r="E40" s="615"/>
      <c r="F40" s="615"/>
      <c r="G40" s="615"/>
      <c r="H40" s="615"/>
    </row>
    <row r="41" spans="1:8" ht="5.25" customHeight="1" x14ac:dyDescent="0.3">
      <c r="A41" s="615"/>
      <c r="B41" s="615"/>
      <c r="C41" s="615"/>
      <c r="D41" s="615"/>
      <c r="E41" s="615"/>
      <c r="F41" s="615"/>
      <c r="G41" s="615"/>
      <c r="H41" s="615"/>
    </row>
    <row r="42" spans="1:8" x14ac:dyDescent="0.3">
      <c r="A42" s="615" t="s">
        <v>687</v>
      </c>
      <c r="B42" s="615"/>
      <c r="C42" s="615"/>
      <c r="D42" s="615"/>
      <c r="E42" s="615"/>
      <c r="F42" s="615"/>
      <c r="G42" s="615"/>
      <c r="H42" s="615"/>
    </row>
    <row r="43" spans="1:8" ht="13.5" customHeight="1" x14ac:dyDescent="0.3">
      <c r="A43" s="422"/>
      <c r="B43" s="422"/>
      <c r="C43" s="422"/>
      <c r="D43" s="422"/>
      <c r="E43" s="422"/>
      <c r="F43" s="422"/>
      <c r="G43" s="422"/>
      <c r="H43" s="422"/>
    </row>
    <row r="44" spans="1:8" ht="38.25" customHeight="1" x14ac:dyDescent="0.3">
      <c r="A44" s="616" t="s">
        <v>688</v>
      </c>
      <c r="B44" s="616"/>
      <c r="C44" s="616"/>
      <c r="D44" s="616"/>
      <c r="E44" s="616"/>
      <c r="F44" s="616"/>
      <c r="G44" s="616"/>
      <c r="H44" s="616"/>
    </row>
    <row r="45" spans="1:8" ht="28.5" customHeight="1" x14ac:dyDescent="0.3">
      <c r="A45" s="606" t="s">
        <v>689</v>
      </c>
      <c r="B45" s="606"/>
      <c r="C45" s="606"/>
      <c r="D45" s="606"/>
      <c r="E45" s="606"/>
      <c r="F45" s="606"/>
      <c r="G45" s="606"/>
      <c r="H45" s="606"/>
    </row>
    <row r="46" spans="1:8" ht="24.75" customHeight="1" x14ac:dyDescent="0.3">
      <c r="A46" s="607" t="s">
        <v>587</v>
      </c>
      <c r="B46" s="610" t="s">
        <v>711</v>
      </c>
      <c r="C46" s="610"/>
      <c r="D46" s="610"/>
      <c r="E46" s="610"/>
      <c r="F46" s="610"/>
      <c r="G46" s="610"/>
      <c r="H46" s="611"/>
    </row>
    <row r="47" spans="1:8" x14ac:dyDescent="0.3">
      <c r="A47" s="608"/>
      <c r="B47" s="612" t="s">
        <v>670</v>
      </c>
      <c r="C47" s="612" t="s">
        <v>658</v>
      </c>
      <c r="D47" s="612"/>
      <c r="E47" s="612"/>
      <c r="F47" s="612"/>
      <c r="G47" s="612"/>
      <c r="H47" s="614"/>
    </row>
    <row r="48" spans="1:8" x14ac:dyDescent="0.3">
      <c r="A48" s="609"/>
      <c r="B48" s="613"/>
      <c r="C48" s="491" t="s">
        <v>690</v>
      </c>
      <c r="D48" s="491" t="s">
        <v>691</v>
      </c>
      <c r="E48" s="491" t="s">
        <v>692</v>
      </c>
      <c r="F48" s="491" t="s">
        <v>693</v>
      </c>
      <c r="G48" s="439" t="s">
        <v>694</v>
      </c>
      <c r="H48" s="440" t="s">
        <v>695</v>
      </c>
    </row>
    <row r="49" spans="1:8" ht="30.75" customHeight="1" x14ac:dyDescent="0.3">
      <c r="A49" s="605" t="s">
        <v>677</v>
      </c>
      <c r="B49" s="493" t="s">
        <v>696</v>
      </c>
      <c r="C49" s="435">
        <v>2500</v>
      </c>
      <c r="D49" s="435">
        <v>1835</v>
      </c>
      <c r="E49" s="435">
        <v>1555</v>
      </c>
      <c r="F49" s="435">
        <v>1555</v>
      </c>
      <c r="G49" s="435">
        <v>1555</v>
      </c>
      <c r="H49" s="435">
        <v>1555</v>
      </c>
    </row>
    <row r="50" spans="1:8" x14ac:dyDescent="0.3">
      <c r="A50" s="605"/>
      <c r="B50" s="619"/>
      <c r="C50" s="619"/>
      <c r="D50" s="619"/>
      <c r="E50" s="619"/>
      <c r="F50" s="619"/>
      <c r="G50" s="619"/>
      <c r="H50" s="619"/>
    </row>
    <row r="51" spans="1:8" x14ac:dyDescent="0.3">
      <c r="A51" s="490" t="s">
        <v>681</v>
      </c>
      <c r="B51" s="490" t="s">
        <v>697</v>
      </c>
      <c r="C51" s="617" t="s">
        <v>698</v>
      </c>
      <c r="D51" s="617"/>
      <c r="E51" s="617"/>
      <c r="F51" s="617"/>
      <c r="G51" s="617"/>
      <c r="H51" s="617"/>
    </row>
    <row r="52" spans="1:8" ht="29.25" customHeight="1" x14ac:dyDescent="0.3">
      <c r="A52" s="606" t="s">
        <v>699</v>
      </c>
      <c r="B52" s="606"/>
      <c r="C52" s="606"/>
      <c r="D52" s="606"/>
      <c r="E52" s="606"/>
      <c r="F52" s="606"/>
      <c r="G52" s="606"/>
      <c r="H52" s="606"/>
    </row>
    <row r="53" spans="1:8" x14ac:dyDescent="0.3">
      <c r="A53" s="607" t="s">
        <v>587</v>
      </c>
      <c r="B53" s="610" t="s">
        <v>712</v>
      </c>
      <c r="C53" s="610"/>
      <c r="D53" s="610"/>
      <c r="E53" s="610"/>
      <c r="F53" s="610"/>
      <c r="G53" s="610"/>
      <c r="H53" s="611"/>
    </row>
    <row r="54" spans="1:8" x14ac:dyDescent="0.3">
      <c r="A54" s="608"/>
      <c r="B54" s="612" t="s">
        <v>670</v>
      </c>
      <c r="C54" s="612" t="s">
        <v>658</v>
      </c>
      <c r="D54" s="612"/>
      <c r="E54" s="612"/>
      <c r="F54" s="612"/>
      <c r="G54" s="612"/>
      <c r="H54" s="614"/>
    </row>
    <row r="55" spans="1:8" x14ac:dyDescent="0.3">
      <c r="A55" s="609"/>
      <c r="B55" s="613"/>
      <c r="C55" s="491" t="s">
        <v>700</v>
      </c>
      <c r="D55" s="491" t="s">
        <v>701</v>
      </c>
      <c r="E55" s="491" t="s">
        <v>702</v>
      </c>
      <c r="F55" s="491" t="s">
        <v>703</v>
      </c>
      <c r="G55" s="439" t="s">
        <v>704</v>
      </c>
      <c r="H55" s="440" t="s">
        <v>705</v>
      </c>
    </row>
    <row r="56" spans="1:8" ht="28.5" customHeight="1" x14ac:dyDescent="0.3">
      <c r="A56" s="605" t="s">
        <v>677</v>
      </c>
      <c r="B56" s="493" t="s">
        <v>696</v>
      </c>
      <c r="C56" s="435">
        <v>2235</v>
      </c>
      <c r="D56" s="435">
        <v>1765</v>
      </c>
      <c r="E56" s="435">
        <v>1455</v>
      </c>
      <c r="F56" s="435">
        <v>1455</v>
      </c>
      <c r="G56" s="435">
        <v>1455</v>
      </c>
      <c r="H56" s="435">
        <v>1455</v>
      </c>
    </row>
    <row r="57" spans="1:8" ht="22.5" customHeight="1" x14ac:dyDescent="0.3">
      <c r="A57" s="605"/>
      <c r="B57" s="620"/>
      <c r="C57" s="620"/>
      <c r="D57" s="620"/>
      <c r="E57" s="620"/>
      <c r="F57" s="620"/>
      <c r="G57" s="620"/>
      <c r="H57" s="620"/>
    </row>
    <row r="58" spans="1:8" x14ac:dyDescent="0.3">
      <c r="A58" s="490" t="s">
        <v>681</v>
      </c>
      <c r="B58" s="490" t="s">
        <v>697</v>
      </c>
      <c r="C58" s="617" t="s">
        <v>698</v>
      </c>
      <c r="D58" s="617"/>
      <c r="E58" s="617"/>
      <c r="F58" s="617"/>
      <c r="G58" s="617"/>
      <c r="H58" s="617"/>
    </row>
    <row r="59" spans="1:8" x14ac:dyDescent="0.3">
      <c r="A59" s="420"/>
      <c r="B59" s="420"/>
      <c r="C59" s="421"/>
      <c r="D59" s="421"/>
      <c r="E59" s="421"/>
      <c r="F59" s="421"/>
      <c r="G59" s="421"/>
      <c r="H59" s="421"/>
    </row>
    <row r="60" spans="1:8" x14ac:dyDescent="0.3">
      <c r="A60" s="615" t="s">
        <v>706</v>
      </c>
      <c r="B60" s="615"/>
      <c r="C60" s="615"/>
      <c r="D60" s="615"/>
      <c r="E60" s="615"/>
      <c r="F60" s="615"/>
      <c r="G60" s="615"/>
      <c r="H60" s="615"/>
    </row>
    <row r="61" spans="1:8" x14ac:dyDescent="0.3">
      <c r="A61" s="423" t="s">
        <v>588</v>
      </c>
      <c r="B61" s="424"/>
      <c r="C61" s="425"/>
      <c r="D61" s="426"/>
      <c r="E61" s="425"/>
      <c r="F61" s="427"/>
      <c r="G61" s="427"/>
      <c r="H61" s="427"/>
    </row>
    <row r="62" spans="1:8" ht="22.5" customHeight="1" x14ac:dyDescent="0.3">
      <c r="A62" s="621" t="s">
        <v>717</v>
      </c>
      <c r="B62" s="621"/>
      <c r="C62" s="621"/>
      <c r="D62" s="621"/>
      <c r="E62" s="621"/>
      <c r="F62" s="621"/>
      <c r="G62" s="621"/>
      <c r="H62" s="621"/>
    </row>
    <row r="63" spans="1:8" x14ac:dyDescent="0.3">
      <c r="A63" s="618" t="s">
        <v>707</v>
      </c>
      <c r="B63" s="618"/>
      <c r="C63" s="618"/>
      <c r="D63" s="618"/>
      <c r="E63" s="618"/>
      <c r="F63" s="618"/>
      <c r="G63" s="618"/>
      <c r="H63" s="618"/>
    </row>
    <row r="64" spans="1:8" x14ac:dyDescent="0.3">
      <c r="A64" s="618" t="s">
        <v>713</v>
      </c>
      <c r="B64" s="618"/>
      <c r="C64" s="618"/>
      <c r="D64" s="618"/>
      <c r="E64" s="618"/>
      <c r="F64" s="618"/>
      <c r="G64" s="618"/>
      <c r="H64" s="618"/>
    </row>
    <row r="65" spans="1:18" x14ac:dyDescent="0.3">
      <c r="A65" s="618" t="s">
        <v>714</v>
      </c>
      <c r="B65" s="618"/>
      <c r="C65" s="618"/>
      <c r="D65" s="618"/>
      <c r="E65" s="618"/>
      <c r="F65" s="618"/>
      <c r="G65" s="618"/>
      <c r="H65" s="618"/>
    </row>
    <row r="66" spans="1:18" x14ac:dyDescent="0.3">
      <c r="A66" s="618" t="s">
        <v>718</v>
      </c>
      <c r="B66" s="618"/>
      <c r="C66" s="618"/>
      <c r="D66" s="618"/>
      <c r="E66" s="618"/>
      <c r="F66" s="618"/>
      <c r="G66" s="618"/>
      <c r="H66" s="618"/>
    </row>
    <row r="67" spans="1:18" x14ac:dyDescent="0.3">
      <c r="A67" s="618" t="s">
        <v>715</v>
      </c>
      <c r="B67" s="618"/>
      <c r="C67" s="618"/>
      <c r="D67" s="618"/>
      <c r="E67" s="618"/>
      <c r="F67" s="618"/>
      <c r="G67" s="618"/>
      <c r="H67" s="618"/>
    </row>
    <row r="68" spans="1:18" ht="20.25" customHeight="1" x14ac:dyDescent="0.3">
      <c r="A68" s="618" t="s">
        <v>716</v>
      </c>
      <c r="B68" s="618"/>
      <c r="C68" s="618"/>
      <c r="D68" s="618"/>
      <c r="E68" s="618"/>
      <c r="F68" s="618"/>
      <c r="G68" s="618"/>
      <c r="H68" s="618"/>
    </row>
    <row r="69" spans="1:18" ht="29.1" customHeight="1" x14ac:dyDescent="0.3">
      <c r="A69" s="427"/>
      <c r="B69" s="427"/>
      <c r="C69" s="427"/>
      <c r="D69" s="427"/>
      <c r="E69" s="427"/>
      <c r="F69" s="427"/>
      <c r="G69" s="427"/>
      <c r="H69" s="427"/>
    </row>
    <row r="70" spans="1:18" customFormat="1" ht="17.25" customHeight="1" x14ac:dyDescent="0.25">
      <c r="A70" s="533" t="s">
        <v>10</v>
      </c>
      <c r="B70" s="533"/>
      <c r="C70" s="533"/>
      <c r="D70" s="533"/>
      <c r="E70" s="533"/>
      <c r="F70" s="533"/>
      <c r="G70" s="533"/>
      <c r="H70" s="533"/>
      <c r="I70" s="407"/>
      <c r="J70" s="407"/>
      <c r="K70" s="407"/>
      <c r="L70" s="407"/>
    </row>
    <row r="71" spans="1:18" customFormat="1" ht="17.25" customHeight="1" x14ac:dyDescent="0.25">
      <c r="A71" s="489"/>
      <c r="B71" s="489"/>
      <c r="C71" s="489"/>
      <c r="D71" s="489"/>
      <c r="E71" s="489"/>
      <c r="F71" s="489"/>
      <c r="G71" s="489"/>
      <c r="H71" s="489"/>
      <c r="I71" s="407"/>
      <c r="J71" s="407"/>
      <c r="K71" s="407"/>
      <c r="L71" s="407"/>
    </row>
    <row r="72" spans="1:18" customFormat="1" ht="50.25" customHeight="1" x14ac:dyDescent="0.25">
      <c r="A72" s="529" t="s">
        <v>6</v>
      </c>
      <c r="B72" s="529"/>
      <c r="C72" s="529"/>
      <c r="D72" s="529"/>
      <c r="E72" s="529"/>
      <c r="F72" s="529" t="s">
        <v>7</v>
      </c>
      <c r="G72" s="529"/>
      <c r="H72" s="39"/>
      <c r="I72" s="218"/>
      <c r="J72" s="218"/>
      <c r="K72" s="407"/>
      <c r="L72" s="407"/>
    </row>
    <row r="73" spans="1:18" ht="17.25" customHeight="1" x14ac:dyDescent="0.3">
      <c r="A73" s="427"/>
      <c r="B73" s="427"/>
      <c r="C73" s="427"/>
      <c r="D73" s="427"/>
      <c r="E73" s="427"/>
      <c r="F73" s="427"/>
      <c r="G73" s="427"/>
      <c r="H73" s="427"/>
      <c r="I73" s="412"/>
      <c r="J73" s="412"/>
      <c r="K73" s="412"/>
      <c r="L73" s="412"/>
      <c r="M73" s="412"/>
      <c r="N73" s="412"/>
      <c r="O73" s="412"/>
      <c r="P73" s="412"/>
      <c r="Q73" s="412"/>
      <c r="R73" s="413"/>
    </row>
    <row r="74" spans="1:18" ht="18.75" customHeight="1" x14ac:dyDescent="0.3">
      <c r="I74" s="412"/>
      <c r="J74" s="412"/>
      <c r="K74" s="412"/>
      <c r="L74" s="412"/>
      <c r="M74" s="412"/>
      <c r="N74" s="412"/>
      <c r="O74" s="412"/>
      <c r="P74" s="412"/>
      <c r="Q74" s="412"/>
      <c r="R74" s="413"/>
    </row>
    <row r="75" spans="1:18" x14ac:dyDescent="0.3">
      <c r="I75" s="412"/>
      <c r="J75" s="412"/>
      <c r="K75" s="412"/>
      <c r="L75" s="412"/>
      <c r="M75" s="412"/>
      <c r="N75" s="412"/>
      <c r="O75" s="412"/>
      <c r="P75" s="412"/>
      <c r="Q75" s="412"/>
      <c r="R75" s="413"/>
    </row>
    <row r="76" spans="1:18" ht="19.5" customHeight="1" x14ac:dyDescent="0.3"/>
    <row r="77" spans="1:18" ht="63.75" customHeight="1" x14ac:dyDescent="0.3">
      <c r="K77" s="416"/>
      <c r="L77" s="416"/>
      <c r="M77" s="417"/>
      <c r="N77" s="417"/>
      <c r="O77" s="417"/>
      <c r="P77" s="418"/>
      <c r="Q77" s="418"/>
    </row>
  </sheetData>
  <sheetProtection algorithmName="SHA-512" hashValue="7u7qSoFJlutycN2SrrV3uFPceoUaUqlf56pr7aP5tWzXZZN3OmuOC9M6nDEVOAuD7cbVFZon2onNd05LabLc5Q==" saltValue="+BV3e++Bqi1X9UYvVCunDg==" spinCount="100000" sheet="1" objects="1" scenarios="1"/>
  <mergeCells count="48">
    <mergeCell ref="A72:E72"/>
    <mergeCell ref="F72:G72"/>
    <mergeCell ref="A64:H64"/>
    <mergeCell ref="A65:H65"/>
    <mergeCell ref="A66:H66"/>
    <mergeCell ref="A67:H67"/>
    <mergeCell ref="A68:H68"/>
    <mergeCell ref="A70:H70"/>
    <mergeCell ref="A63:H63"/>
    <mergeCell ref="A49:A50"/>
    <mergeCell ref="B50:H50"/>
    <mergeCell ref="C51:H51"/>
    <mergeCell ref="A52:H52"/>
    <mergeCell ref="A53:A55"/>
    <mergeCell ref="B53:H53"/>
    <mergeCell ref="B54:B55"/>
    <mergeCell ref="C54:H54"/>
    <mergeCell ref="A56:A57"/>
    <mergeCell ref="B57:H57"/>
    <mergeCell ref="C58:H58"/>
    <mergeCell ref="A60:H60"/>
    <mergeCell ref="A62:H62"/>
    <mergeCell ref="A41:H41"/>
    <mergeCell ref="A42:H42"/>
    <mergeCell ref="A44:H44"/>
    <mergeCell ref="A45:H45"/>
    <mergeCell ref="A46:A48"/>
    <mergeCell ref="B46:H46"/>
    <mergeCell ref="B47:B48"/>
    <mergeCell ref="C47:H47"/>
    <mergeCell ref="A40:H40"/>
    <mergeCell ref="A26:H26"/>
    <mergeCell ref="A28:H28"/>
    <mergeCell ref="A29:A31"/>
    <mergeCell ref="B29:H29"/>
    <mergeCell ref="B30:B31"/>
    <mergeCell ref="C30:H30"/>
    <mergeCell ref="A32:A34"/>
    <mergeCell ref="A35:H35"/>
    <mergeCell ref="C36:H36"/>
    <mergeCell ref="A38:H38"/>
    <mergeCell ref="A39:H39"/>
    <mergeCell ref="A21:A25"/>
    <mergeCell ref="A17:H17"/>
    <mergeCell ref="A18:A20"/>
    <mergeCell ref="B18:H18"/>
    <mergeCell ref="B19:B20"/>
    <mergeCell ref="C19:H19"/>
  </mergeCells>
  <printOptions horizontalCentered="1" verticalCentered="1"/>
  <pageMargins left="0.15748031496062992" right="0.15748031496062992" top="0.23622047244094491" bottom="0.15748031496062992" header="0.31496062992125984" footer="0.31496062992125984"/>
  <pageSetup paperSize="9" scale="47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1386C"/>
    <pageSetUpPr fitToPage="1"/>
  </sheetPr>
  <dimension ref="A1:Z79"/>
  <sheetViews>
    <sheetView topLeftCell="A7" zoomScaleNormal="100" workbookViewId="0">
      <selection activeCell="N25" sqref="N25"/>
    </sheetView>
  </sheetViews>
  <sheetFormatPr defaultColWidth="9.140625" defaultRowHeight="15" x14ac:dyDescent="0.25"/>
  <cols>
    <col min="1" max="1" width="2.85546875" style="1" customWidth="1"/>
    <col min="2" max="2" width="43.42578125" style="1" customWidth="1"/>
    <col min="3" max="3" width="20.5703125" style="1" customWidth="1"/>
    <col min="4" max="4" width="21.28515625" style="1" customWidth="1"/>
    <col min="5" max="5" width="12.7109375" style="1" customWidth="1"/>
    <col min="6" max="6" width="13.5703125" style="1" customWidth="1"/>
    <col min="7" max="7" width="14.140625" style="1" customWidth="1"/>
    <col min="8" max="8" width="14.28515625" style="1" customWidth="1"/>
    <col min="9" max="9" width="7" style="1" customWidth="1"/>
    <col min="10" max="10" width="10.42578125" style="1" customWidth="1"/>
    <col min="11" max="11" width="2.28515625" style="9" customWidth="1"/>
    <col min="12" max="12" width="3.28515625" style="9" customWidth="1"/>
    <col min="13" max="13" width="2.28515625" style="1" customWidth="1"/>
    <col min="14" max="14" width="9.140625" style="1" customWidth="1"/>
    <col min="15" max="15" width="9.140625" style="1"/>
    <col min="16" max="16" width="8.28515625" style="1" customWidth="1"/>
    <col min="17" max="17" width="9.140625" style="1"/>
    <col min="18" max="18" width="7.85546875" style="1" customWidth="1"/>
    <col min="19" max="19" width="8.28515625" style="1" customWidth="1"/>
    <col min="20" max="20" width="10" style="1" customWidth="1"/>
    <col min="21" max="21" width="11.140625" style="1" customWidth="1"/>
    <col min="22" max="22" width="3" style="1" customWidth="1"/>
    <col min="23" max="16384" width="9.140625" style="1"/>
  </cols>
  <sheetData>
    <row r="1" ht="11.25" customHeight="1" x14ac:dyDescent="0.25"/>
    <row r="19" spans="1:26" ht="29.25" customHeight="1" x14ac:dyDescent="0.25"/>
    <row r="20" spans="1:26" ht="28.5" customHeight="1" x14ac:dyDescent="0.25">
      <c r="A20" s="537" t="s">
        <v>656</v>
      </c>
      <c r="B20" s="537"/>
      <c r="C20" s="537"/>
      <c r="D20" s="537"/>
      <c r="E20" s="537"/>
      <c r="F20" s="537"/>
      <c r="G20" s="537"/>
      <c r="H20" s="537"/>
      <c r="I20" s="537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</row>
    <row r="21" spans="1:26" s="9" customFormat="1" ht="8.25" customHeight="1" x14ac:dyDescent="0.25">
      <c r="A21" s="11"/>
      <c r="B21" s="11"/>
      <c r="C21" s="11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11"/>
      <c r="W21" s="11"/>
      <c r="X21" s="11"/>
    </row>
    <row r="22" spans="1:26" x14ac:dyDescent="0.25">
      <c r="A22" s="20"/>
      <c r="B22" s="626" t="s">
        <v>644</v>
      </c>
      <c r="C22" s="627"/>
      <c r="D22" s="632" t="s">
        <v>645</v>
      </c>
      <c r="E22" s="632"/>
      <c r="F22" s="632"/>
      <c r="G22" s="632"/>
      <c r="H22" s="633"/>
      <c r="I22"/>
      <c r="J22"/>
      <c r="K22"/>
      <c r="L22"/>
      <c r="M22"/>
      <c r="N22"/>
      <c r="O22"/>
      <c r="P22"/>
      <c r="Q22"/>
      <c r="R22"/>
      <c r="S22"/>
      <c r="T22"/>
      <c r="U22"/>
      <c r="V22" s="20"/>
      <c r="W22" s="20"/>
      <c r="X22" s="20"/>
      <c r="Y22" s="28"/>
      <c r="Z22" s="28"/>
    </row>
    <row r="23" spans="1:26" ht="13.5" customHeight="1" x14ac:dyDescent="0.25">
      <c r="A23" s="20"/>
      <c r="B23" s="628"/>
      <c r="C23" s="629"/>
      <c r="D23" s="634" t="s">
        <v>646</v>
      </c>
      <c r="E23" s="634" t="s">
        <v>647</v>
      </c>
      <c r="F23" s="634"/>
      <c r="G23" s="634"/>
      <c r="H23" s="636"/>
      <c r="I23"/>
      <c r="J23"/>
      <c r="K23"/>
      <c r="L23"/>
      <c r="M23"/>
      <c r="N23"/>
      <c r="O23"/>
      <c r="P23"/>
      <c r="Q23"/>
      <c r="R23"/>
      <c r="S23"/>
      <c r="T23"/>
      <c r="U23"/>
      <c r="V23" s="20"/>
      <c r="W23" s="20"/>
      <c r="X23" s="20"/>
      <c r="Y23" s="28"/>
      <c r="Z23" s="28"/>
    </row>
    <row r="24" spans="1:26" ht="15.75" customHeight="1" x14ac:dyDescent="0.25">
      <c r="A24" s="20"/>
      <c r="B24" s="630"/>
      <c r="C24" s="631"/>
      <c r="D24" s="635"/>
      <c r="E24" s="494" t="s">
        <v>648</v>
      </c>
      <c r="F24" s="494" t="s">
        <v>649</v>
      </c>
      <c r="G24" s="494" t="s">
        <v>650</v>
      </c>
      <c r="H24" s="404" t="s">
        <v>651</v>
      </c>
      <c r="I24"/>
      <c r="J24"/>
      <c r="K24"/>
      <c r="L24"/>
      <c r="M24"/>
      <c r="N24"/>
      <c r="O24"/>
      <c r="P24"/>
      <c r="Q24"/>
      <c r="R24"/>
      <c r="S24"/>
      <c r="T24"/>
      <c r="U24"/>
      <c r="V24" s="20"/>
      <c r="W24" s="20"/>
      <c r="X24" s="20"/>
      <c r="Y24" s="28"/>
      <c r="Z24" s="28"/>
    </row>
    <row r="25" spans="1:26" ht="20.25" customHeight="1" x14ac:dyDescent="0.25">
      <c r="A25" s="20"/>
      <c r="B25" s="622" t="s">
        <v>799</v>
      </c>
      <c r="C25" s="624"/>
      <c r="D25" s="402" t="s">
        <v>652</v>
      </c>
      <c r="E25" s="403">
        <v>520</v>
      </c>
      <c r="F25" s="403">
        <v>630</v>
      </c>
      <c r="G25" s="403">
        <v>770</v>
      </c>
      <c r="H25" s="403">
        <v>970</v>
      </c>
      <c r="I25"/>
      <c r="J25"/>
      <c r="K25"/>
      <c r="L25"/>
      <c r="M25"/>
      <c r="N25"/>
      <c r="O25"/>
      <c r="P25"/>
      <c r="Q25"/>
      <c r="R25"/>
      <c r="S25"/>
      <c r="T25"/>
      <c r="U25"/>
      <c r="V25" s="20"/>
      <c r="W25" s="20"/>
      <c r="X25" s="20"/>
      <c r="Y25" s="28"/>
      <c r="Z25" s="28"/>
    </row>
    <row r="26" spans="1:26" ht="18" customHeight="1" x14ac:dyDescent="0.25">
      <c r="A26" s="20"/>
      <c r="B26" s="623"/>
      <c r="C26" s="625"/>
      <c r="D26" s="396" t="s">
        <v>653</v>
      </c>
      <c r="E26" s="403">
        <v>780</v>
      </c>
      <c r="F26" s="403">
        <v>950</v>
      </c>
      <c r="G26" s="403">
        <v>1180</v>
      </c>
      <c r="H26" s="403">
        <v>1480</v>
      </c>
      <c r="I26"/>
      <c r="J26"/>
      <c r="K26"/>
      <c r="L26"/>
      <c r="M26"/>
      <c r="N26"/>
      <c r="O26"/>
      <c r="P26"/>
      <c r="Q26"/>
      <c r="R26"/>
      <c r="S26"/>
      <c r="T26"/>
      <c r="U26"/>
      <c r="V26" s="20"/>
      <c r="W26" s="20"/>
      <c r="X26" s="20"/>
      <c r="Y26" s="28"/>
      <c r="Z26" s="28"/>
    </row>
    <row r="27" spans="1:26" ht="18" customHeight="1" x14ac:dyDescent="0.25">
      <c r="A27" s="20"/>
      <c r="B27" s="623"/>
      <c r="C27" s="625"/>
      <c r="D27" s="397" t="s">
        <v>654</v>
      </c>
      <c r="E27" s="403">
        <v>960</v>
      </c>
      <c r="F27" s="403">
        <v>1165</v>
      </c>
      <c r="G27" s="403">
        <v>1440</v>
      </c>
      <c r="H27" s="403">
        <v>1820</v>
      </c>
      <c r="I27"/>
      <c r="J27"/>
      <c r="K27"/>
      <c r="L27"/>
      <c r="M27"/>
      <c r="N27"/>
      <c r="O27"/>
      <c r="P27"/>
      <c r="Q27"/>
      <c r="R27"/>
      <c r="S27"/>
      <c r="T27"/>
      <c r="U27"/>
      <c r="V27" s="20"/>
      <c r="W27" s="20"/>
      <c r="X27" s="20"/>
      <c r="Y27" s="28"/>
      <c r="Z27" s="28"/>
    </row>
    <row r="28" spans="1:26" ht="16.5" customHeight="1" x14ac:dyDescent="0.25">
      <c r="A28" s="20"/>
      <c r="B28" s="623"/>
      <c r="C28" s="625"/>
      <c r="D28" s="396" t="s">
        <v>655</v>
      </c>
      <c r="E28" s="403">
        <v>1035</v>
      </c>
      <c r="F28" s="403">
        <v>1260</v>
      </c>
      <c r="G28" s="403">
        <v>1550</v>
      </c>
      <c r="H28" s="403">
        <v>1950</v>
      </c>
      <c r="I28"/>
      <c r="J28"/>
      <c r="K28"/>
      <c r="L28"/>
      <c r="M28"/>
      <c r="N28"/>
      <c r="O28"/>
      <c r="P28"/>
      <c r="Q28"/>
      <c r="R28"/>
      <c r="S28"/>
      <c r="T28"/>
      <c r="U28"/>
      <c r="V28" s="20"/>
      <c r="W28" s="20"/>
      <c r="X28" s="20"/>
      <c r="Y28" s="28"/>
      <c r="Z28" s="28"/>
    </row>
    <row r="29" spans="1:26" ht="6.75" customHeight="1" x14ac:dyDescent="0.25">
      <c r="A29" s="20"/>
      <c r="B29" s="623"/>
      <c r="C29" s="623"/>
      <c r="D29" s="623"/>
      <c r="E29" s="623"/>
      <c r="F29" s="623"/>
      <c r="G29" s="623"/>
      <c r="H29" s="623"/>
      <c r="I29"/>
      <c r="J29"/>
      <c r="K29"/>
      <c r="L29"/>
      <c r="M29"/>
      <c r="N29"/>
      <c r="O29"/>
      <c r="P29"/>
      <c r="Q29"/>
      <c r="R29"/>
      <c r="S29"/>
      <c r="T29"/>
      <c r="U29"/>
      <c r="V29" s="20"/>
      <c r="W29" s="20"/>
      <c r="X29" s="20"/>
      <c r="Y29" s="28"/>
      <c r="Z29" s="28"/>
    </row>
    <row r="30" spans="1:26" ht="17.25" customHeight="1" x14ac:dyDescent="0.25">
      <c r="A30" s="20"/>
      <c r="B30" s="623" t="s">
        <v>800</v>
      </c>
      <c r="C30" s="625"/>
      <c r="D30" s="396" t="s">
        <v>652</v>
      </c>
      <c r="E30" s="398">
        <v>530</v>
      </c>
      <c r="F30" s="398">
        <v>640</v>
      </c>
      <c r="G30" s="398">
        <v>790</v>
      </c>
      <c r="H30" s="398">
        <v>980</v>
      </c>
      <c r="I30"/>
      <c r="J30"/>
      <c r="K30"/>
      <c r="L30"/>
      <c r="M30"/>
      <c r="N30"/>
      <c r="O30"/>
      <c r="P30"/>
      <c r="Q30"/>
      <c r="R30"/>
      <c r="S30"/>
      <c r="T30"/>
      <c r="U30"/>
      <c r="V30" s="20"/>
      <c r="W30" s="20"/>
      <c r="X30" s="20"/>
      <c r="Y30" s="28"/>
      <c r="Z30" s="28"/>
    </row>
    <row r="31" spans="1:26" ht="18.75" customHeight="1" x14ac:dyDescent="0.25">
      <c r="A31" s="20"/>
      <c r="B31" s="623"/>
      <c r="C31" s="625"/>
      <c r="D31" s="396" t="s">
        <v>653</v>
      </c>
      <c r="E31" s="398">
        <v>800</v>
      </c>
      <c r="F31" s="398">
        <v>970</v>
      </c>
      <c r="G31" s="398">
        <v>1190</v>
      </c>
      <c r="H31" s="398">
        <v>1495</v>
      </c>
      <c r="I31"/>
      <c r="J31"/>
      <c r="K31"/>
      <c r="L31"/>
      <c r="M31"/>
      <c r="N31"/>
      <c r="O31"/>
      <c r="P31"/>
      <c r="Q31"/>
      <c r="R31"/>
      <c r="S31"/>
      <c r="T31"/>
      <c r="U31"/>
      <c r="V31" s="20"/>
      <c r="W31" s="20"/>
      <c r="X31" s="20"/>
      <c r="Y31" s="28"/>
      <c r="Z31" s="28"/>
    </row>
    <row r="32" spans="1:26" ht="18" customHeight="1" x14ac:dyDescent="0.25">
      <c r="A32" s="20"/>
      <c r="B32" s="623"/>
      <c r="C32" s="625"/>
      <c r="D32" s="397" t="s">
        <v>654</v>
      </c>
      <c r="E32" s="398">
        <v>970</v>
      </c>
      <c r="F32" s="398">
        <v>1180</v>
      </c>
      <c r="G32" s="398">
        <v>1460</v>
      </c>
      <c r="H32" s="398">
        <v>1830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 s="20"/>
      <c r="W32" s="20"/>
      <c r="X32" s="20"/>
      <c r="Y32" s="28"/>
      <c r="Z32" s="28"/>
    </row>
    <row r="33" spans="1:26" ht="18.75" customHeight="1" x14ac:dyDescent="0.25">
      <c r="A33" s="20"/>
      <c r="B33" s="623"/>
      <c r="C33" s="625"/>
      <c r="D33" s="396" t="s">
        <v>655</v>
      </c>
      <c r="E33" s="398">
        <v>1050</v>
      </c>
      <c r="F33" s="398">
        <v>1280</v>
      </c>
      <c r="G33" s="398">
        <v>1570</v>
      </c>
      <c r="H33" s="398">
        <v>1970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 s="20"/>
      <c r="W33" s="20"/>
      <c r="X33" s="20"/>
      <c r="Y33" s="28"/>
      <c r="Z33" s="28"/>
    </row>
    <row r="34" spans="1:26" ht="7.5" customHeight="1" x14ac:dyDescent="0.25">
      <c r="A34" s="20"/>
      <c r="B34" s="637"/>
      <c r="C34" s="637"/>
      <c r="D34" s="637"/>
      <c r="E34" s="637"/>
      <c r="F34" s="637"/>
      <c r="G34" s="637"/>
      <c r="H34" s="637"/>
      <c r="I34"/>
      <c r="J34"/>
      <c r="K34"/>
      <c r="L34"/>
      <c r="M34"/>
      <c r="N34"/>
      <c r="O34"/>
      <c r="P34"/>
      <c r="Q34"/>
      <c r="R34"/>
      <c r="S34"/>
      <c r="T34"/>
      <c r="U34"/>
      <c r="V34" s="20"/>
      <c r="W34" s="20"/>
      <c r="X34" s="20"/>
      <c r="Y34" s="11"/>
      <c r="Z34" s="11"/>
    </row>
    <row r="35" spans="1:26" ht="16.5" customHeight="1" x14ac:dyDescent="0.25">
      <c r="A35" s="20"/>
      <c r="B35" s="623" t="s">
        <v>801</v>
      </c>
      <c r="C35" s="623"/>
      <c r="D35" s="396" t="s">
        <v>652</v>
      </c>
      <c r="E35" s="398">
        <v>770</v>
      </c>
      <c r="F35" s="398">
        <v>940</v>
      </c>
      <c r="G35" s="398">
        <v>1170</v>
      </c>
      <c r="H35" s="398">
        <v>1490</v>
      </c>
      <c r="I35"/>
      <c r="J35"/>
      <c r="K35"/>
      <c r="L35"/>
      <c r="M35"/>
      <c r="N35"/>
      <c r="O35"/>
      <c r="P35"/>
      <c r="Q35"/>
      <c r="R35"/>
      <c r="S35"/>
      <c r="T35"/>
      <c r="U35"/>
      <c r="V35" s="20"/>
      <c r="W35" s="20"/>
      <c r="X35" s="20"/>
      <c r="Y35" s="11"/>
      <c r="Z35" s="11"/>
    </row>
    <row r="36" spans="1:26" ht="17.25" customHeight="1" x14ac:dyDescent="0.25">
      <c r="A36" s="20"/>
      <c r="B36" s="623"/>
      <c r="C36" s="623"/>
      <c r="D36" s="396" t="s">
        <v>653</v>
      </c>
      <c r="E36" s="398">
        <v>1075</v>
      </c>
      <c r="F36" s="398">
        <v>1310</v>
      </c>
      <c r="G36" s="398">
        <v>1620</v>
      </c>
      <c r="H36" s="398">
        <v>2050</v>
      </c>
      <c r="I36"/>
      <c r="J36"/>
      <c r="K36"/>
      <c r="L36"/>
      <c r="M36"/>
      <c r="N36"/>
      <c r="O36"/>
      <c r="P36"/>
      <c r="U36"/>
      <c r="V36" s="20"/>
      <c r="W36" s="20"/>
      <c r="X36" s="20"/>
    </row>
    <row r="37" spans="1:26" ht="18" customHeight="1" x14ac:dyDescent="0.25">
      <c r="A37" s="20"/>
      <c r="B37" s="623"/>
      <c r="C37" s="623"/>
      <c r="D37" s="397" t="s">
        <v>654</v>
      </c>
      <c r="E37" s="398">
        <v>1310</v>
      </c>
      <c r="F37" s="398">
        <v>1570</v>
      </c>
      <c r="G37" s="398">
        <v>1890</v>
      </c>
      <c r="H37" s="398">
        <v>2250</v>
      </c>
      <c r="I37"/>
      <c r="J37"/>
      <c r="K37"/>
      <c r="L37"/>
      <c r="M37"/>
      <c r="N37"/>
      <c r="O37"/>
      <c r="P37"/>
      <c r="U37"/>
      <c r="V37" s="20"/>
      <c r="W37" s="20"/>
      <c r="X37" s="20"/>
    </row>
    <row r="38" spans="1:26" ht="19.5" customHeight="1" x14ac:dyDescent="0.25">
      <c r="A38" s="20"/>
      <c r="B38" s="623"/>
      <c r="C38" s="623"/>
      <c r="D38" s="396" t="s">
        <v>655</v>
      </c>
      <c r="E38" s="398">
        <v>1410</v>
      </c>
      <c r="F38" s="398">
        <v>1680</v>
      </c>
      <c r="G38" s="398">
        <v>1950</v>
      </c>
      <c r="H38" s="398">
        <v>2340</v>
      </c>
      <c r="I38"/>
      <c r="J38"/>
      <c r="K38"/>
      <c r="L38"/>
      <c r="M38"/>
      <c r="N38"/>
      <c r="O38"/>
      <c r="P38"/>
      <c r="U38"/>
      <c r="V38" s="20"/>
      <c r="W38" s="20"/>
      <c r="X38" s="20"/>
    </row>
    <row r="39" spans="1:26" ht="7.5" customHeight="1" x14ac:dyDescent="0.25">
      <c r="A39" s="20"/>
      <c r="B39" s="623"/>
      <c r="C39" s="623"/>
      <c r="D39" s="623"/>
      <c r="E39" s="623"/>
      <c r="F39" s="623"/>
      <c r="G39" s="623"/>
      <c r="H39" s="623"/>
      <c r="I39"/>
      <c r="J39"/>
      <c r="K39"/>
      <c r="L39"/>
      <c r="M39"/>
      <c r="N39"/>
      <c r="O39"/>
      <c r="P39"/>
      <c r="U39"/>
      <c r="V39" s="20"/>
      <c r="W39" s="20"/>
      <c r="X39" s="20"/>
    </row>
    <row r="40" spans="1:26" ht="18.75" customHeight="1" x14ac:dyDescent="0.25">
      <c r="A40" s="20"/>
      <c r="B40" s="623" t="s">
        <v>802</v>
      </c>
      <c r="C40" s="623"/>
      <c r="D40" s="396" t="s">
        <v>652</v>
      </c>
      <c r="E40" s="398">
        <v>1310</v>
      </c>
      <c r="F40" s="398">
        <v>1470</v>
      </c>
      <c r="G40" s="398">
        <v>1700</v>
      </c>
      <c r="H40" s="398">
        <v>2030</v>
      </c>
      <c r="I40"/>
      <c r="J40"/>
      <c r="K40"/>
      <c r="L40"/>
      <c r="M40"/>
      <c r="N40"/>
      <c r="O40"/>
      <c r="P40"/>
      <c r="U40"/>
      <c r="V40" s="20"/>
      <c r="W40" s="20"/>
      <c r="X40" s="20"/>
    </row>
    <row r="41" spans="1:26" ht="17.25" customHeight="1" x14ac:dyDescent="0.25">
      <c r="A41" s="20"/>
      <c r="B41" s="623"/>
      <c r="C41" s="623"/>
      <c r="D41" s="396" t="s">
        <v>653</v>
      </c>
      <c r="E41" s="398">
        <v>1610</v>
      </c>
      <c r="F41" s="398">
        <v>1840</v>
      </c>
      <c r="G41" s="398">
        <v>2150</v>
      </c>
      <c r="H41" s="398">
        <v>2580</v>
      </c>
      <c r="I41"/>
      <c r="J41"/>
      <c r="K41"/>
      <c r="L41"/>
      <c r="M41"/>
      <c r="N41"/>
      <c r="O41"/>
      <c r="P41"/>
      <c r="Q41"/>
      <c r="R41"/>
      <c r="S41"/>
      <c r="T41"/>
      <c r="U41"/>
      <c r="V41" s="20"/>
      <c r="W41" s="20"/>
      <c r="X41" s="20"/>
    </row>
    <row r="42" spans="1:26" ht="18" customHeight="1" x14ac:dyDescent="0.25">
      <c r="A42" s="20"/>
      <c r="B42" s="623"/>
      <c r="C42" s="623"/>
      <c r="D42" s="397" t="s">
        <v>654</v>
      </c>
      <c r="E42" s="398">
        <v>1840</v>
      </c>
      <c r="F42" s="398">
        <v>2095</v>
      </c>
      <c r="G42" s="398">
        <v>2420</v>
      </c>
      <c r="H42" s="398">
        <v>2780</v>
      </c>
      <c r="I42"/>
      <c r="J42"/>
      <c r="K42"/>
      <c r="L42"/>
      <c r="M42"/>
      <c r="N42"/>
      <c r="O42"/>
      <c r="P42"/>
      <c r="Q42"/>
      <c r="R42"/>
      <c r="S42"/>
      <c r="T42"/>
      <c r="U42"/>
      <c r="V42" s="20"/>
      <c r="W42" s="20"/>
      <c r="X42" s="20"/>
    </row>
    <row r="43" spans="1:26" ht="17.25" customHeight="1" x14ac:dyDescent="0.25">
      <c r="A43" s="20"/>
      <c r="B43" s="623"/>
      <c r="C43" s="623"/>
      <c r="D43" s="396" t="s">
        <v>655</v>
      </c>
      <c r="E43" s="398">
        <v>1940</v>
      </c>
      <c r="F43" s="398">
        <v>2210</v>
      </c>
      <c r="G43" s="398">
        <v>2480</v>
      </c>
      <c r="H43" s="398">
        <v>2870</v>
      </c>
      <c r="I43"/>
      <c r="J43"/>
      <c r="K43"/>
      <c r="L43"/>
      <c r="M43"/>
      <c r="N43"/>
      <c r="O43"/>
      <c r="P43"/>
      <c r="Q43"/>
      <c r="R43"/>
      <c r="S43"/>
      <c r="T43"/>
      <c r="U43"/>
      <c r="V43" s="20"/>
      <c r="W43" s="20"/>
      <c r="X43" s="20"/>
    </row>
    <row r="44" spans="1:26" ht="15" customHeight="1" x14ac:dyDescent="0.25">
      <c r="A44" s="20"/>
      <c r="B44" s="638" t="s">
        <v>759</v>
      </c>
      <c r="C44" s="638"/>
      <c r="D44" s="638"/>
      <c r="E44" s="638"/>
      <c r="F44" s="638"/>
      <c r="G44" s="638"/>
      <c r="H44" s="638"/>
      <c r="I44"/>
      <c r="J44"/>
      <c r="K44"/>
      <c r="L44"/>
      <c r="M44"/>
      <c r="N44"/>
      <c r="O44"/>
      <c r="P44"/>
      <c r="Q44"/>
      <c r="R44"/>
      <c r="S44"/>
      <c r="T44"/>
      <c r="U44"/>
      <c r="V44" s="20"/>
      <c r="W44" s="20"/>
      <c r="X44" s="20"/>
    </row>
    <row r="45" spans="1:26" ht="15.75" customHeight="1" x14ac:dyDescent="0.25">
      <c r="A45" s="20"/>
      <c r="B45" s="20"/>
      <c r="C45" s="20"/>
      <c r="D45" s="4"/>
      <c r="E45" s="4"/>
      <c r="F45" s="17"/>
      <c r="G45" s="16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 s="20"/>
      <c r="W45" s="20"/>
      <c r="X45" s="20"/>
    </row>
    <row r="46" spans="1:26" ht="17.25" customHeight="1" x14ac:dyDescent="0.25">
      <c r="A46" s="20"/>
      <c r="B46" s="20"/>
      <c r="C46" s="20"/>
      <c r="D46" s="4"/>
      <c r="E46" s="4"/>
      <c r="F46" s="17"/>
      <c r="G46" s="1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 s="20"/>
      <c r="W46" s="20"/>
      <c r="X46" s="20"/>
    </row>
    <row r="47" spans="1:26" x14ac:dyDescent="0.25">
      <c r="A47" s="20"/>
      <c r="B47" s="405"/>
      <c r="C47" s="399"/>
      <c r="D47" s="400"/>
      <c r="E47" s="401"/>
      <c r="F47" s="401"/>
      <c r="G47" s="401"/>
      <c r="H47" s="401"/>
      <c r="I47"/>
      <c r="J47"/>
      <c r="K47"/>
      <c r="L47"/>
      <c r="M47"/>
      <c r="N47"/>
      <c r="O47"/>
      <c r="P47"/>
      <c r="Q47"/>
      <c r="R47"/>
      <c r="S47"/>
      <c r="T47"/>
      <c r="U47"/>
      <c r="V47" s="20"/>
      <c r="W47" s="20"/>
      <c r="X47" s="20"/>
    </row>
    <row r="48" spans="1:26" x14ac:dyDescent="0.25">
      <c r="A48" s="20"/>
      <c r="B48" s="639"/>
      <c r="C48" s="639"/>
      <c r="D48" s="639"/>
      <c r="E48" s="639"/>
      <c r="F48" s="639"/>
      <c r="G48" s="639"/>
      <c r="H48" s="639"/>
      <c r="I48"/>
      <c r="J48"/>
      <c r="K48"/>
      <c r="L48"/>
      <c r="M48"/>
      <c r="N48"/>
      <c r="O48"/>
      <c r="P48"/>
      <c r="Q48"/>
      <c r="R48"/>
      <c r="S48"/>
      <c r="T48"/>
      <c r="U48"/>
      <c r="V48" s="20"/>
      <c r="W48" s="20"/>
      <c r="X48" s="20"/>
    </row>
    <row r="49" spans="1:24" x14ac:dyDescent="0.25">
      <c r="A49" s="20"/>
      <c r="B49" s="639"/>
      <c r="C49" s="639"/>
      <c r="D49" s="639"/>
      <c r="E49" s="639"/>
      <c r="F49" s="639"/>
      <c r="G49" s="639"/>
      <c r="H49" s="406"/>
      <c r="I49"/>
      <c r="J49"/>
      <c r="K49"/>
      <c r="L49"/>
      <c r="M49"/>
      <c r="N49"/>
      <c r="O49"/>
      <c r="P49"/>
      <c r="Q49"/>
      <c r="R49"/>
      <c r="S49"/>
      <c r="T49"/>
      <c r="U49"/>
      <c r="V49" s="20"/>
      <c r="W49" s="20"/>
      <c r="X49" s="20"/>
    </row>
    <row r="50" spans="1:24" ht="15.75" x14ac:dyDescent="0.25">
      <c r="A50" s="20"/>
      <c r="B50" s="20"/>
      <c r="C50" s="20"/>
      <c r="D50" s="4"/>
      <c r="E50" s="4"/>
      <c r="F50" s="17"/>
      <c r="G50" s="16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 s="20"/>
      <c r="W50" s="20"/>
      <c r="X50" s="20"/>
    </row>
    <row r="51" spans="1:24" ht="15.75" x14ac:dyDescent="0.25">
      <c r="A51" s="20"/>
      <c r="B51" s="20"/>
      <c r="C51" s="20"/>
      <c r="D51" s="4"/>
      <c r="E51" s="4"/>
      <c r="F51" s="17"/>
      <c r="G51" s="16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 s="20"/>
      <c r="W51" s="20"/>
      <c r="X51" s="20"/>
    </row>
    <row r="52" spans="1:24" ht="15.75" x14ac:dyDescent="0.25">
      <c r="A52" s="20"/>
      <c r="B52" s="20"/>
      <c r="C52" s="20"/>
      <c r="D52" s="4"/>
      <c r="E52" s="4"/>
      <c r="F52" s="21"/>
      <c r="G52" s="16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 s="20"/>
      <c r="W52" s="20"/>
      <c r="X52" s="20"/>
    </row>
    <row r="53" spans="1:24" ht="15.75" x14ac:dyDescent="0.25">
      <c r="A53" s="20"/>
      <c r="B53" s="20"/>
      <c r="C53" s="20"/>
      <c r="D53" s="4"/>
      <c r="E53" s="4"/>
      <c r="F53" s="21"/>
      <c r="G53" s="16"/>
      <c r="H53" s="13"/>
      <c r="I53" s="15"/>
      <c r="J53" s="15"/>
      <c r="K53" s="15"/>
      <c r="L53" s="15"/>
      <c r="M53" s="20"/>
      <c r="N53" s="20"/>
      <c r="O53" s="4"/>
      <c r="P53" s="4"/>
      <c r="Q53" s="19"/>
      <c r="R53" s="13"/>
      <c r="S53" s="12"/>
      <c r="T53" s="12"/>
      <c r="U53" s="11"/>
      <c r="V53" s="20"/>
      <c r="W53" s="20"/>
      <c r="X53" s="20"/>
    </row>
    <row r="54" spans="1:24" ht="15.75" x14ac:dyDescent="0.25">
      <c r="A54" s="20"/>
      <c r="B54" s="20"/>
      <c r="C54" s="20"/>
      <c r="D54" s="4"/>
      <c r="E54" s="4"/>
      <c r="F54" s="21"/>
      <c r="G54" s="16"/>
      <c r="H54" s="13"/>
      <c r="I54" s="15"/>
      <c r="J54" s="15"/>
      <c r="K54" s="15"/>
      <c r="L54" s="15"/>
      <c r="M54" s="20"/>
      <c r="N54" s="20"/>
      <c r="O54" s="4"/>
      <c r="P54" s="4"/>
      <c r="Q54" s="19"/>
      <c r="R54" s="13"/>
      <c r="S54" s="12"/>
      <c r="T54" s="12"/>
      <c r="U54" s="11"/>
      <c r="V54" s="20"/>
    </row>
    <row r="55" spans="1:24" ht="15.75" x14ac:dyDescent="0.25">
      <c r="A55" s="20"/>
      <c r="B55" s="20"/>
      <c r="C55" s="20"/>
      <c r="D55" s="4"/>
      <c r="E55" s="4"/>
      <c r="F55" s="21"/>
      <c r="G55" s="16"/>
      <c r="H55" s="13"/>
      <c r="I55" s="15"/>
      <c r="J55" s="15"/>
      <c r="K55" s="15"/>
      <c r="L55" s="15"/>
      <c r="M55" s="20"/>
      <c r="N55" s="20"/>
      <c r="O55" s="4"/>
      <c r="P55" s="4"/>
      <c r="Q55" s="19"/>
      <c r="R55" s="13"/>
      <c r="S55" s="12"/>
      <c r="T55" s="12"/>
      <c r="U55" s="11"/>
      <c r="V55" s="20"/>
    </row>
    <row r="56" spans="1:24" x14ac:dyDescent="0.25">
      <c r="A56" s="20"/>
      <c r="B56" s="20"/>
      <c r="C56" s="20"/>
      <c r="K56" s="1"/>
      <c r="L56" s="1"/>
      <c r="V56" s="20"/>
    </row>
    <row r="57" spans="1:24" ht="15.75" x14ac:dyDescent="0.25">
      <c r="A57" s="20"/>
      <c r="B57" s="20"/>
      <c r="C57" s="20"/>
      <c r="D57" s="4"/>
      <c r="E57" s="4"/>
      <c r="F57" s="21"/>
      <c r="G57" s="16"/>
      <c r="H57" s="13"/>
      <c r="I57" s="15"/>
      <c r="J57" s="15"/>
      <c r="K57" s="15"/>
      <c r="L57" s="15"/>
      <c r="M57" s="20"/>
      <c r="N57" s="20"/>
      <c r="O57" s="4"/>
      <c r="P57" s="4"/>
      <c r="Q57" s="19"/>
      <c r="R57" s="13"/>
      <c r="S57" s="12"/>
      <c r="T57" s="12"/>
      <c r="U57" s="11"/>
      <c r="V57" s="20"/>
    </row>
    <row r="58" spans="1:24" ht="15.75" x14ac:dyDescent="0.25">
      <c r="A58" s="20"/>
      <c r="B58" s="20"/>
      <c r="C58" s="20"/>
      <c r="D58" s="4"/>
      <c r="E58" s="4"/>
      <c r="F58" s="21"/>
      <c r="G58" s="16"/>
      <c r="H58" s="13"/>
      <c r="I58" s="15"/>
      <c r="J58" s="15"/>
      <c r="K58" s="15"/>
      <c r="L58" s="15"/>
      <c r="M58" s="20"/>
      <c r="N58" s="20"/>
      <c r="O58" s="4"/>
      <c r="P58" s="4"/>
      <c r="Q58" s="19"/>
      <c r="R58" s="13"/>
      <c r="S58" s="12"/>
      <c r="T58" s="12"/>
      <c r="U58" s="11"/>
      <c r="V58" s="20"/>
    </row>
    <row r="59" spans="1:24" ht="15.75" x14ac:dyDescent="0.25">
      <c r="A59" s="20"/>
      <c r="B59" s="20"/>
      <c r="C59" s="20"/>
      <c r="D59" s="4"/>
      <c r="E59" s="4"/>
      <c r="F59" s="21"/>
      <c r="G59" s="16"/>
      <c r="H59" s="13"/>
      <c r="I59" s="15"/>
      <c r="J59" s="15"/>
      <c r="K59" s="15"/>
      <c r="L59" s="15"/>
      <c r="M59" s="20"/>
      <c r="N59" s="20"/>
      <c r="O59" s="4"/>
      <c r="P59" s="4"/>
      <c r="Q59" s="19"/>
      <c r="R59" s="13"/>
      <c r="S59" s="12"/>
      <c r="T59" s="12"/>
      <c r="U59" s="11"/>
      <c r="V59" s="20"/>
    </row>
    <row r="60" spans="1:24" ht="15.75" x14ac:dyDescent="0.25">
      <c r="A60" s="20"/>
      <c r="B60" s="20"/>
      <c r="C60" s="20"/>
      <c r="D60" s="4"/>
      <c r="E60" s="4"/>
      <c r="F60" s="21"/>
      <c r="G60" s="16"/>
      <c r="H60" s="13"/>
      <c r="I60" s="15"/>
      <c r="J60" s="15"/>
      <c r="K60" s="15"/>
      <c r="L60" s="15"/>
      <c r="M60" s="20"/>
      <c r="N60" s="20"/>
      <c r="O60" s="4"/>
      <c r="P60" s="4"/>
      <c r="Q60" s="19"/>
      <c r="R60" s="13"/>
      <c r="S60" s="12"/>
      <c r="T60" s="12"/>
      <c r="U60" s="11"/>
      <c r="V60" s="20"/>
    </row>
    <row r="61" spans="1:24" ht="15.75" x14ac:dyDescent="0.25">
      <c r="A61" s="20"/>
      <c r="B61" s="20"/>
      <c r="C61" s="20"/>
      <c r="D61" s="4"/>
      <c r="E61" s="4"/>
      <c r="F61" s="21"/>
      <c r="G61" s="16"/>
      <c r="H61" s="13"/>
      <c r="I61" s="15"/>
      <c r="J61" s="15"/>
      <c r="K61" s="15"/>
      <c r="L61" s="15"/>
      <c r="M61" s="20"/>
      <c r="N61" s="20"/>
      <c r="O61" s="4"/>
      <c r="P61" s="4"/>
      <c r="Q61" s="19"/>
      <c r="R61" s="13"/>
      <c r="S61" s="12"/>
      <c r="T61" s="12"/>
      <c r="U61" s="11"/>
      <c r="V61" s="20"/>
    </row>
    <row r="62" spans="1:24" ht="15.75" x14ac:dyDescent="0.25">
      <c r="A62" s="20"/>
      <c r="B62" s="20"/>
      <c r="C62" s="20"/>
      <c r="D62" s="4"/>
      <c r="E62" s="4"/>
      <c r="F62" s="21"/>
      <c r="G62" s="16"/>
      <c r="H62" s="13"/>
      <c r="I62" s="15"/>
      <c r="J62" s="15"/>
      <c r="K62" s="15"/>
      <c r="L62" s="15"/>
      <c r="M62" s="20"/>
      <c r="N62" s="20"/>
      <c r="O62" s="4"/>
      <c r="P62" s="4"/>
      <c r="Q62" s="19"/>
      <c r="R62" s="13"/>
      <c r="S62" s="12"/>
      <c r="T62" s="12"/>
      <c r="U62" s="11"/>
      <c r="V62" s="20"/>
    </row>
    <row r="63" spans="1:24" ht="15.75" x14ac:dyDescent="0.25">
      <c r="A63" s="20"/>
      <c r="B63" s="20"/>
      <c r="C63" s="20"/>
      <c r="D63" s="4"/>
      <c r="E63" s="4"/>
      <c r="F63" s="21"/>
      <c r="G63" s="16"/>
      <c r="H63" s="13"/>
      <c r="I63" s="15"/>
      <c r="J63" s="15"/>
      <c r="K63" s="15"/>
      <c r="L63" s="15"/>
      <c r="M63" s="20"/>
      <c r="N63" s="20"/>
      <c r="O63" s="4"/>
      <c r="P63" s="4"/>
      <c r="Q63" s="19"/>
      <c r="R63" s="13"/>
      <c r="S63" s="12"/>
      <c r="T63" s="12"/>
      <c r="U63" s="11"/>
      <c r="V63" s="20"/>
    </row>
    <row r="64" spans="1:24" ht="15.75" x14ac:dyDescent="0.25">
      <c r="A64" s="20"/>
      <c r="B64" s="20"/>
      <c r="C64" s="20"/>
      <c r="D64" s="4"/>
      <c r="E64" s="4"/>
      <c r="F64" s="21"/>
      <c r="G64" s="16"/>
      <c r="H64" s="13"/>
      <c r="I64" s="15"/>
      <c r="J64" s="15"/>
      <c r="K64" s="15"/>
      <c r="L64" s="15"/>
      <c r="M64" s="20"/>
      <c r="N64" s="20"/>
      <c r="O64" s="4"/>
      <c r="P64" s="4"/>
      <c r="Q64" s="19"/>
      <c r="R64" s="13"/>
      <c r="S64" s="12"/>
      <c r="T64" s="12"/>
      <c r="U64" s="11"/>
      <c r="V64" s="20"/>
    </row>
    <row r="65" spans="1:22" ht="15.75" x14ac:dyDescent="0.25">
      <c r="A65" s="20"/>
      <c r="B65" s="20"/>
      <c r="C65" s="20"/>
      <c r="D65" s="4"/>
      <c r="E65" s="4"/>
      <c r="F65" s="21"/>
      <c r="G65" s="16"/>
      <c r="H65" s="13"/>
      <c r="I65" s="15"/>
      <c r="J65" s="15"/>
      <c r="K65" s="15"/>
      <c r="L65" s="15"/>
      <c r="M65" s="20"/>
      <c r="N65" s="20"/>
      <c r="O65" s="4"/>
      <c r="P65" s="4"/>
      <c r="Q65" s="19"/>
      <c r="R65" s="13"/>
      <c r="S65" s="12"/>
      <c r="T65" s="12"/>
      <c r="U65" s="11"/>
      <c r="V65" s="20"/>
    </row>
    <row r="66" spans="1:22" ht="15.75" x14ac:dyDescent="0.25">
      <c r="A66" s="20"/>
      <c r="B66" s="20"/>
      <c r="C66" s="20"/>
      <c r="D66" s="4"/>
      <c r="E66" s="4"/>
      <c r="F66" s="21"/>
      <c r="G66" s="16"/>
      <c r="H66" s="13"/>
      <c r="I66" s="15"/>
      <c r="J66" s="15"/>
      <c r="K66" s="15"/>
      <c r="L66" s="15"/>
      <c r="M66" s="20"/>
      <c r="N66" s="20"/>
      <c r="O66" s="4"/>
      <c r="P66" s="4"/>
      <c r="Q66" s="19"/>
      <c r="R66" s="13"/>
      <c r="S66" s="12"/>
      <c r="T66" s="12"/>
      <c r="U66" s="11"/>
      <c r="V66" s="20"/>
    </row>
    <row r="67" spans="1:22" ht="15.75" x14ac:dyDescent="0.25">
      <c r="A67" s="20"/>
      <c r="B67" s="20"/>
      <c r="C67" s="20"/>
      <c r="D67" s="4"/>
      <c r="E67" s="4"/>
      <c r="F67" s="21"/>
      <c r="G67" s="16"/>
      <c r="H67" s="13"/>
      <c r="I67" s="15"/>
      <c r="J67" s="15"/>
      <c r="K67" s="15"/>
      <c r="L67" s="15"/>
      <c r="M67" s="20"/>
      <c r="N67" s="20"/>
      <c r="O67" s="4"/>
      <c r="P67" s="4"/>
      <c r="Q67" s="19"/>
      <c r="R67" s="13"/>
      <c r="S67" s="12"/>
      <c r="T67" s="12"/>
      <c r="U67" s="11"/>
      <c r="V67" s="20"/>
    </row>
    <row r="68" spans="1:22" ht="15.75" x14ac:dyDescent="0.25">
      <c r="A68" s="20"/>
      <c r="B68" s="20"/>
      <c r="C68" s="20"/>
      <c r="D68" s="4"/>
      <c r="E68" s="4"/>
      <c r="F68" s="21"/>
      <c r="G68" s="16"/>
      <c r="H68" s="13"/>
      <c r="I68" s="15"/>
      <c r="J68" s="15"/>
      <c r="K68" s="15"/>
      <c r="L68" s="15"/>
      <c r="M68" s="20"/>
      <c r="N68" s="20"/>
      <c r="O68" s="4"/>
      <c r="P68" s="4"/>
      <c r="Q68" s="19"/>
      <c r="R68" s="13"/>
      <c r="S68" s="12"/>
      <c r="T68" s="12"/>
      <c r="U68" s="11"/>
      <c r="V68" s="20"/>
    </row>
    <row r="69" spans="1:22" ht="15.75" x14ac:dyDescent="0.25">
      <c r="A69" s="20"/>
      <c r="B69" s="20"/>
      <c r="C69" s="20"/>
      <c r="D69" s="4"/>
      <c r="E69" s="4"/>
      <c r="F69" s="21"/>
      <c r="G69" s="16"/>
      <c r="H69" s="13"/>
      <c r="I69" s="15"/>
      <c r="J69" s="15"/>
      <c r="K69" s="15"/>
      <c r="L69" s="15"/>
      <c r="M69" s="20"/>
      <c r="N69" s="20"/>
      <c r="O69" s="4"/>
      <c r="P69" s="4"/>
      <c r="Q69" s="19"/>
      <c r="R69" s="13"/>
      <c r="S69" s="12"/>
      <c r="T69" s="12"/>
      <c r="U69" s="11"/>
      <c r="V69" s="20"/>
    </row>
    <row r="70" spans="1:22" ht="15.75" x14ac:dyDescent="0.25">
      <c r="A70" s="20"/>
      <c r="B70" s="20"/>
      <c r="C70" s="20"/>
      <c r="D70" s="4"/>
      <c r="E70" s="4"/>
      <c r="F70" s="21"/>
      <c r="G70" s="16"/>
      <c r="H70" s="13"/>
      <c r="I70" s="15"/>
      <c r="J70" s="15"/>
      <c r="K70" s="15"/>
      <c r="L70" s="15"/>
      <c r="M70" s="20"/>
      <c r="N70" s="20"/>
      <c r="O70" s="4"/>
      <c r="P70" s="4"/>
      <c r="Q70" s="19"/>
      <c r="R70" s="13"/>
      <c r="S70" s="12"/>
      <c r="T70" s="12"/>
      <c r="U70" s="11"/>
      <c r="V70" s="20"/>
    </row>
    <row r="71" spans="1:22" ht="15.75" x14ac:dyDescent="0.25">
      <c r="A71" s="20"/>
      <c r="B71" s="20"/>
      <c r="C71" s="20"/>
      <c r="D71" s="4"/>
      <c r="E71" s="4"/>
      <c r="F71" s="21"/>
      <c r="G71" s="16"/>
      <c r="H71" s="13"/>
      <c r="I71" s="15"/>
      <c r="J71" s="15"/>
      <c r="K71" s="15"/>
      <c r="L71" s="15"/>
      <c r="M71" s="20"/>
      <c r="N71" s="20"/>
      <c r="O71" s="4"/>
      <c r="P71" s="4"/>
      <c r="Q71" s="19"/>
      <c r="R71" s="13"/>
      <c r="S71" s="12"/>
      <c r="T71" s="12"/>
      <c r="U71" s="11"/>
      <c r="V71" s="20"/>
    </row>
    <row r="72" spans="1:22" ht="15.75" x14ac:dyDescent="0.25">
      <c r="A72" s="20"/>
      <c r="B72" s="20"/>
      <c r="C72" s="20"/>
      <c r="D72" s="4"/>
      <c r="E72" s="4"/>
      <c r="F72" s="21"/>
      <c r="G72" s="16"/>
      <c r="H72" s="13"/>
      <c r="I72" s="15"/>
      <c r="J72" s="15"/>
      <c r="K72" s="15"/>
      <c r="L72" s="15"/>
      <c r="M72" s="20"/>
      <c r="N72" s="20"/>
      <c r="O72" s="4"/>
      <c r="P72" s="4"/>
      <c r="Q72" s="19"/>
      <c r="R72" s="13"/>
      <c r="S72" s="12"/>
      <c r="T72" s="12"/>
      <c r="U72" s="11"/>
      <c r="V72" s="20"/>
    </row>
    <row r="73" spans="1:22" ht="15.75" x14ac:dyDescent="0.25">
      <c r="A73" s="20"/>
      <c r="B73" s="20"/>
      <c r="C73" s="20"/>
      <c r="D73" s="4"/>
      <c r="E73" s="4"/>
      <c r="F73" s="21"/>
      <c r="G73" s="16"/>
      <c r="H73" s="13"/>
      <c r="I73" s="15"/>
      <c r="J73" s="15"/>
      <c r="K73" s="15"/>
      <c r="L73" s="15"/>
      <c r="M73" s="20"/>
      <c r="N73" s="20"/>
      <c r="O73" s="4"/>
      <c r="P73" s="4"/>
      <c r="Q73" s="19"/>
      <c r="R73" s="13"/>
      <c r="S73" s="12"/>
      <c r="T73" s="12"/>
      <c r="U73" s="11"/>
      <c r="V73" s="20"/>
    </row>
    <row r="74" spans="1:22" ht="15.75" x14ac:dyDescent="0.25">
      <c r="A74" s="20"/>
      <c r="B74" s="20"/>
      <c r="C74" s="20"/>
      <c r="D74" s="4"/>
      <c r="E74" s="4"/>
      <c r="F74" s="21"/>
      <c r="G74" s="16"/>
      <c r="H74" s="13"/>
      <c r="I74" s="15"/>
      <c r="J74" s="15"/>
      <c r="K74" s="15"/>
      <c r="L74" s="15"/>
      <c r="M74" s="20"/>
      <c r="N74" s="20"/>
      <c r="O74" s="4"/>
      <c r="P74" s="4"/>
      <c r="Q74" s="19"/>
      <c r="R74" s="13"/>
      <c r="S74" s="12"/>
      <c r="T74" s="12"/>
      <c r="U74" s="11"/>
      <c r="V74" s="20"/>
    </row>
    <row r="75" spans="1:22" ht="15.75" x14ac:dyDescent="0.25">
      <c r="D75" s="3"/>
      <c r="E75" s="4"/>
      <c r="F75" s="17"/>
      <c r="G75" s="16"/>
      <c r="H75" s="13"/>
      <c r="I75" s="15"/>
      <c r="J75" s="15"/>
      <c r="K75" s="15"/>
      <c r="L75" s="15"/>
      <c r="O75" s="3"/>
      <c r="P75" s="3"/>
      <c r="Q75" s="19"/>
      <c r="R75" s="18"/>
      <c r="S75" s="12"/>
      <c r="T75" s="12"/>
      <c r="U75" s="11"/>
    </row>
    <row r="76" spans="1:22" ht="15.75" x14ac:dyDescent="0.25">
      <c r="D76" s="3"/>
      <c r="E76" s="4"/>
      <c r="F76" s="17"/>
      <c r="G76" s="16"/>
      <c r="H76" s="13"/>
      <c r="I76" s="15"/>
      <c r="J76" s="15"/>
      <c r="K76" s="15"/>
      <c r="L76" s="15"/>
      <c r="O76" s="3"/>
      <c r="P76" s="3"/>
      <c r="Q76" s="14"/>
      <c r="R76" s="13"/>
      <c r="S76" s="12"/>
      <c r="T76" s="12"/>
      <c r="U76" s="11"/>
    </row>
    <row r="77" spans="1:22" ht="25.5" customHeight="1" x14ac:dyDescent="0.25">
      <c r="B77" s="533" t="s">
        <v>10</v>
      </c>
      <c r="C77" s="533"/>
      <c r="D77" s="533"/>
      <c r="E77" s="533"/>
      <c r="F77" s="533"/>
      <c r="G77" s="533"/>
      <c r="H77" s="533"/>
      <c r="I77" s="533"/>
      <c r="J77" s="407"/>
      <c r="K77" s="407"/>
      <c r="L77" s="407"/>
      <c r="M77" s="407"/>
      <c r="N77" s="407"/>
      <c r="O77" s="407"/>
      <c r="P77" s="407"/>
      <c r="Q77" s="407"/>
      <c r="R77" s="407"/>
      <c r="S77" s="407"/>
      <c r="T77" s="407"/>
    </row>
    <row r="78" spans="1:22" ht="19.5" customHeight="1" x14ac:dyDescent="0.25">
      <c r="K78" s="1"/>
      <c r="L78" s="1"/>
    </row>
    <row r="79" spans="1:22" ht="51.75" customHeight="1" x14ac:dyDescent="0.25">
      <c r="B79" s="529" t="s">
        <v>6</v>
      </c>
      <c r="C79" s="529"/>
      <c r="D79" s="529"/>
      <c r="E79" s="39"/>
      <c r="F79" s="530" t="s">
        <v>7</v>
      </c>
      <c r="G79" s="531"/>
      <c r="H79" s="531"/>
      <c r="I79" s="39"/>
      <c r="J79"/>
      <c r="K79"/>
      <c r="L79"/>
      <c r="M79"/>
      <c r="N79"/>
      <c r="O79"/>
      <c r="P79"/>
      <c r="Q79"/>
      <c r="R79"/>
      <c r="S79"/>
      <c r="T79"/>
      <c r="U79"/>
      <c r="V79"/>
    </row>
  </sheetData>
  <sheetProtection algorithmName="SHA-512" hashValue="5nb7nM3U0Scd1oiGuQwIyrqcksKhQXFen7G+kVxwre9+udM/Hj3Qg2z48T3yIrPPHWi5YwheK1hInq9dEIhWAQ==" saltValue="GabK0Y1Zee19xUDqUE2ssA==" spinCount="100000" sheet="1" objects="1" scenarios="1"/>
  <mergeCells count="22">
    <mergeCell ref="B77:I77"/>
    <mergeCell ref="B79:D79"/>
    <mergeCell ref="F79:H79"/>
    <mergeCell ref="B39:H39"/>
    <mergeCell ref="B40:B43"/>
    <mergeCell ref="C40:C43"/>
    <mergeCell ref="B44:H44"/>
    <mergeCell ref="B48:H48"/>
    <mergeCell ref="B49:G49"/>
    <mergeCell ref="B29:H29"/>
    <mergeCell ref="B30:B33"/>
    <mergeCell ref="C30:C33"/>
    <mergeCell ref="B34:H34"/>
    <mergeCell ref="B35:B38"/>
    <mergeCell ref="C35:C38"/>
    <mergeCell ref="B25:B28"/>
    <mergeCell ref="C25:C28"/>
    <mergeCell ref="A20:I20"/>
    <mergeCell ref="B22:C24"/>
    <mergeCell ref="D22:H22"/>
    <mergeCell ref="D23:D24"/>
    <mergeCell ref="E23:H23"/>
  </mergeCells>
  <pageMargins left="0.23622047244094491" right="0.23622047244094491" top="0.35433070866141736" bottom="0.74803149606299213" header="0.31496062992125984" footer="0.31496062992125984"/>
  <pageSetup paperSize="9" scale="6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1386C"/>
    <pageSetUpPr fitToPage="1"/>
  </sheetPr>
  <dimension ref="A1:Q70"/>
  <sheetViews>
    <sheetView zoomScaleNormal="100" workbookViewId="0">
      <selection activeCell="K40" sqref="K40"/>
    </sheetView>
  </sheetViews>
  <sheetFormatPr defaultColWidth="9.140625" defaultRowHeight="15" x14ac:dyDescent="0.25"/>
  <cols>
    <col min="1" max="1" width="2.85546875" style="1" customWidth="1"/>
    <col min="2" max="2" width="7.42578125" style="1" customWidth="1"/>
    <col min="3" max="3" width="3.85546875" style="1" customWidth="1"/>
    <col min="4" max="4" width="27.7109375" style="1" customWidth="1"/>
    <col min="5" max="5" width="28.42578125" style="1" customWidth="1"/>
    <col min="6" max="6" width="27.28515625" style="1" customWidth="1"/>
    <col min="7" max="7" width="0.42578125" style="1" customWidth="1"/>
    <col min="8" max="8" width="6.42578125" style="9" customWidth="1"/>
    <col min="9" max="9" width="5.7109375" style="1" customWidth="1"/>
    <col min="10" max="10" width="14.42578125" style="1" customWidth="1"/>
    <col min="11" max="11" width="28.85546875" style="1" customWidth="1"/>
    <col min="12" max="12" width="0.42578125" style="1" customWidth="1"/>
    <col min="13" max="13" width="0.85546875" style="1" hidden="1" customWidth="1"/>
    <col min="14" max="14" width="9.140625" style="1" customWidth="1"/>
    <col min="15" max="16384" width="9.140625" style="1"/>
  </cols>
  <sheetData>
    <row r="1" ht="11.25" customHeight="1" x14ac:dyDescent="0.25"/>
    <row r="19" spans="1:17" ht="29.25" customHeight="1" x14ac:dyDescent="0.25"/>
    <row r="20" spans="1:17" ht="28.5" customHeight="1" x14ac:dyDescent="0.25">
      <c r="B20" s="537" t="s">
        <v>12</v>
      </c>
      <c r="C20" s="537"/>
      <c r="D20" s="537"/>
      <c r="E20" s="537"/>
      <c r="F20" s="537"/>
      <c r="G20" s="537"/>
      <c r="H20" s="537"/>
      <c r="I20" s="537"/>
      <c r="J20" s="537"/>
      <c r="K20" s="537"/>
      <c r="L20" s="537"/>
      <c r="M20" s="537"/>
    </row>
    <row r="21" spans="1:17" ht="15.75" customHeight="1" x14ac:dyDescent="0.25">
      <c r="B21" s="31"/>
      <c r="C21" s="31"/>
      <c r="D21" s="31"/>
      <c r="E21" s="31"/>
      <c r="F21" s="31"/>
      <c r="G21" s="32"/>
      <c r="H21" s="32"/>
      <c r="I21" s="32"/>
      <c r="J21" s="32"/>
      <c r="K21" s="32"/>
      <c r="L21" s="32"/>
      <c r="M21" s="32"/>
    </row>
    <row r="22" spans="1:17" s="9" customFormat="1" ht="4.5" customHeight="1" x14ac:dyDescent="0.25">
      <c r="B22" s="33"/>
      <c r="C22" s="383"/>
      <c r="D22" s="383"/>
      <c r="E22" s="383"/>
      <c r="F22" s="383"/>
      <c r="G22" s="383"/>
      <c r="H22" s="34"/>
      <c r="I22" s="34"/>
      <c r="J22" s="641" t="s">
        <v>13</v>
      </c>
      <c r="K22" s="488"/>
      <c r="L22" s="488"/>
      <c r="M22" s="31"/>
    </row>
    <row r="23" spans="1:17" ht="13.5" customHeight="1" x14ac:dyDescent="0.25">
      <c r="A23" s="20"/>
      <c r="B23" s="641" t="s">
        <v>14</v>
      </c>
      <c r="C23" s="641"/>
      <c r="D23" s="20"/>
      <c r="E23" s="20"/>
      <c r="F23" s="20"/>
      <c r="G23" s="33"/>
      <c r="H23" s="11"/>
      <c r="I23" s="20"/>
      <c r="J23" s="641"/>
      <c r="K23" s="11"/>
      <c r="L23" s="33"/>
      <c r="M23" s="11"/>
      <c r="N23" s="11"/>
    </row>
    <row r="24" spans="1:17" ht="18.75" x14ac:dyDescent="0.3">
      <c r="A24" s="20"/>
      <c r="B24" s="641"/>
      <c r="C24" s="641"/>
      <c r="D24" s="30"/>
      <c r="E24" s="20"/>
      <c r="F24" s="20"/>
      <c r="G24" s="10"/>
      <c r="J24" s="641"/>
      <c r="L24" s="10"/>
      <c r="M24" s="26"/>
      <c r="N24" s="11"/>
      <c r="P24" s="11"/>
      <c r="Q24" s="11"/>
    </row>
    <row r="25" spans="1:17" x14ac:dyDescent="0.25">
      <c r="A25" s="20"/>
      <c r="B25" s="641"/>
      <c r="C25" s="641"/>
      <c r="D25" s="20"/>
      <c r="E25" s="20"/>
      <c r="F25" s="20"/>
      <c r="G25" s="10"/>
      <c r="J25" s="641"/>
      <c r="L25" s="10"/>
      <c r="M25" s="11"/>
      <c r="N25" s="11"/>
      <c r="P25" s="28"/>
      <c r="Q25" s="28"/>
    </row>
    <row r="26" spans="1:17" ht="13.5" customHeight="1" x14ac:dyDescent="0.25">
      <c r="A26" s="20"/>
      <c r="B26" s="641"/>
      <c r="C26" s="641"/>
      <c r="D26" s="4"/>
      <c r="E26" s="20"/>
      <c r="F26" s="20"/>
      <c r="G26" s="10"/>
      <c r="J26" s="641"/>
      <c r="L26" s="10"/>
      <c r="M26" s="25"/>
      <c r="N26" s="11"/>
      <c r="P26" s="28"/>
      <c r="Q26" s="28"/>
    </row>
    <row r="27" spans="1:17" ht="15.75" customHeight="1" x14ac:dyDescent="0.25">
      <c r="A27" s="20"/>
      <c r="B27" s="641"/>
      <c r="C27" s="641"/>
      <c r="D27" s="4"/>
      <c r="E27" s="20"/>
      <c r="F27" s="20"/>
      <c r="G27" s="10"/>
      <c r="J27" s="641"/>
      <c r="L27" s="10"/>
      <c r="M27" s="27"/>
      <c r="N27" s="11"/>
      <c r="P27" s="28"/>
      <c r="Q27" s="28"/>
    </row>
    <row r="28" spans="1:17" ht="15.75" x14ac:dyDescent="0.25">
      <c r="A28" s="20"/>
      <c r="B28" s="641"/>
      <c r="C28" s="641"/>
      <c r="D28" s="4"/>
      <c r="E28" s="20"/>
      <c r="F28" s="20"/>
      <c r="G28" s="10"/>
      <c r="J28" s="641"/>
      <c r="L28" s="10"/>
      <c r="M28" s="29"/>
      <c r="N28" s="11"/>
      <c r="P28" s="28"/>
      <c r="Q28" s="28"/>
    </row>
    <row r="29" spans="1:17" ht="3.75" customHeight="1" x14ac:dyDescent="0.25">
      <c r="A29" s="20"/>
      <c r="B29" s="641"/>
      <c r="C29" s="641"/>
      <c r="D29" s="35"/>
      <c r="E29" s="33"/>
      <c r="F29" s="33"/>
      <c r="G29" s="10"/>
      <c r="J29" s="641"/>
      <c r="K29" s="10"/>
      <c r="L29" s="10"/>
      <c r="M29" s="27"/>
      <c r="N29" s="11"/>
      <c r="P29" s="28"/>
      <c r="Q29" s="28"/>
    </row>
    <row r="30" spans="1:17" ht="3" customHeight="1" x14ac:dyDescent="0.25">
      <c r="A30" s="20"/>
      <c r="B30" s="20"/>
      <c r="C30" s="4"/>
      <c r="D30" s="4"/>
      <c r="E30" s="20"/>
      <c r="F30" s="20"/>
      <c r="M30" s="27"/>
      <c r="N30" s="11"/>
      <c r="P30" s="28"/>
      <c r="Q30" s="28"/>
    </row>
    <row r="31" spans="1:17" ht="17.25" customHeight="1" x14ac:dyDescent="0.25">
      <c r="A31" s="20"/>
      <c r="B31" s="642" t="s">
        <v>15</v>
      </c>
      <c r="C31" s="642"/>
      <c r="D31" s="642" t="s">
        <v>641</v>
      </c>
      <c r="E31" s="642"/>
      <c r="F31" s="642"/>
      <c r="G31" s="4"/>
      <c r="H31" s="36"/>
      <c r="J31" s="497" t="s">
        <v>15</v>
      </c>
      <c r="K31" s="497" t="s">
        <v>641</v>
      </c>
      <c r="M31" s="29"/>
      <c r="N31" s="11"/>
      <c r="P31" s="28"/>
      <c r="Q31" s="28"/>
    </row>
    <row r="32" spans="1:17" ht="12" customHeight="1" x14ac:dyDescent="0.25">
      <c r="A32" s="20"/>
      <c r="B32" s="643" t="s">
        <v>642</v>
      </c>
      <c r="C32" s="643"/>
      <c r="D32" s="643" t="s">
        <v>16</v>
      </c>
      <c r="E32" s="643" t="s">
        <v>17</v>
      </c>
      <c r="F32" s="643" t="s">
        <v>18</v>
      </c>
      <c r="G32" s="4"/>
      <c r="H32" s="36"/>
      <c r="J32" s="643" t="s">
        <v>642</v>
      </c>
      <c r="K32" s="643" t="s">
        <v>18</v>
      </c>
      <c r="M32" s="27"/>
      <c r="N32" s="11"/>
      <c r="P32" s="11"/>
      <c r="Q32" s="11"/>
    </row>
    <row r="33" spans="1:17" ht="9.75" customHeight="1" x14ac:dyDescent="0.25">
      <c r="A33" s="20"/>
      <c r="B33" s="643"/>
      <c r="C33" s="643"/>
      <c r="D33" s="643"/>
      <c r="E33" s="643"/>
      <c r="F33" s="643"/>
      <c r="G33" s="4"/>
      <c r="H33" s="36"/>
      <c r="I33" s="15"/>
      <c r="J33" s="643"/>
      <c r="K33" s="643"/>
      <c r="L33" s="11"/>
      <c r="M33" s="29"/>
      <c r="N33" s="11"/>
      <c r="P33" s="11"/>
      <c r="Q33" s="11"/>
    </row>
    <row r="34" spans="1:17" ht="6" customHeight="1" x14ac:dyDescent="0.25">
      <c r="A34" s="20"/>
      <c r="B34" s="643"/>
      <c r="C34" s="643"/>
      <c r="D34" s="643"/>
      <c r="E34" s="643"/>
      <c r="F34" s="643"/>
      <c r="G34" s="4"/>
      <c r="H34" s="36"/>
      <c r="I34" s="15"/>
      <c r="J34" s="643"/>
      <c r="K34" s="643"/>
      <c r="L34" s="11"/>
      <c r="M34" s="29"/>
      <c r="N34" s="11"/>
    </row>
    <row r="35" spans="1:17" ht="15.75" x14ac:dyDescent="0.25">
      <c r="A35" s="20"/>
      <c r="B35" s="640" t="s">
        <v>19</v>
      </c>
      <c r="C35" s="640"/>
      <c r="D35" s="23">
        <v>260</v>
      </c>
      <c r="E35" s="23">
        <v>295</v>
      </c>
      <c r="F35" s="23">
        <v>365</v>
      </c>
      <c r="G35" s="13"/>
      <c r="H35" s="13"/>
      <c r="I35" s="15"/>
      <c r="J35" s="495" t="s">
        <v>19</v>
      </c>
      <c r="K35" s="384">
        <v>1020</v>
      </c>
      <c r="L35" s="11"/>
      <c r="M35" s="11"/>
      <c r="N35" s="11"/>
    </row>
    <row r="36" spans="1:17" ht="18.75" x14ac:dyDescent="0.3">
      <c r="A36" s="20"/>
      <c r="B36" s="644" t="s">
        <v>20</v>
      </c>
      <c r="C36" s="644"/>
      <c r="D36" s="22">
        <v>280</v>
      </c>
      <c r="E36" s="22">
        <v>305</v>
      </c>
      <c r="F36" s="22">
        <v>380</v>
      </c>
      <c r="G36" s="26"/>
      <c r="H36" s="26"/>
      <c r="I36" s="26"/>
      <c r="J36" s="496" t="s">
        <v>20</v>
      </c>
      <c r="K36" s="385">
        <v>1270</v>
      </c>
      <c r="L36" s="26"/>
      <c r="M36" s="11"/>
      <c r="N36" s="11"/>
    </row>
    <row r="37" spans="1:17" ht="17.25" customHeight="1" x14ac:dyDescent="0.3">
      <c r="A37" s="20"/>
      <c r="B37" s="640" t="s">
        <v>21</v>
      </c>
      <c r="C37" s="640"/>
      <c r="D37" s="23">
        <v>325</v>
      </c>
      <c r="E37" s="23">
        <v>350</v>
      </c>
      <c r="F37" s="23">
        <v>410</v>
      </c>
      <c r="G37" s="26"/>
      <c r="H37" s="26"/>
      <c r="I37" s="26"/>
      <c r="J37" s="495" t="s">
        <v>21</v>
      </c>
      <c r="K37" s="384">
        <v>1400</v>
      </c>
      <c r="L37" s="26"/>
      <c r="M37" s="26"/>
      <c r="N37" s="11"/>
    </row>
    <row r="38" spans="1:17" ht="15.75" customHeight="1" x14ac:dyDescent="0.3">
      <c r="A38" s="20"/>
      <c r="B38" s="644" t="s">
        <v>22</v>
      </c>
      <c r="C38" s="644"/>
      <c r="D38" s="22">
        <v>250</v>
      </c>
      <c r="E38" s="22">
        <v>270</v>
      </c>
      <c r="F38" s="22">
        <v>345</v>
      </c>
      <c r="G38" s="26"/>
      <c r="H38" s="26"/>
      <c r="I38" s="26"/>
      <c r="J38" s="496" t="s">
        <v>22</v>
      </c>
      <c r="K38" s="385">
        <v>920</v>
      </c>
      <c r="L38" s="26"/>
      <c r="M38" s="11"/>
      <c r="N38" s="11"/>
    </row>
    <row r="39" spans="1:17" ht="17.25" customHeight="1" x14ac:dyDescent="0.3">
      <c r="A39" s="20"/>
      <c r="B39" s="640" t="s">
        <v>23</v>
      </c>
      <c r="C39" s="640"/>
      <c r="D39" s="23">
        <v>405</v>
      </c>
      <c r="E39" s="23">
        <v>430</v>
      </c>
      <c r="F39" s="23">
        <v>450</v>
      </c>
      <c r="G39" s="26"/>
      <c r="H39" s="26"/>
      <c r="I39" s="26"/>
      <c r="J39" s="495" t="s">
        <v>23</v>
      </c>
      <c r="K39" s="384">
        <v>1530</v>
      </c>
      <c r="L39" s="26"/>
      <c r="M39" s="25"/>
      <c r="N39" s="11"/>
    </row>
    <row r="40" spans="1:17" ht="15.75" customHeight="1" x14ac:dyDescent="0.3">
      <c r="A40" s="20"/>
      <c r="B40" s="20"/>
      <c r="C40" s="4"/>
      <c r="D40" s="4"/>
      <c r="E40" s="17"/>
      <c r="F40" s="16"/>
      <c r="G40" s="26"/>
      <c r="H40" s="26"/>
      <c r="I40" s="26"/>
      <c r="J40" s="26"/>
      <c r="K40" s="26"/>
      <c r="L40" s="26"/>
      <c r="M40" s="14"/>
      <c r="N40" s="11"/>
    </row>
    <row r="41" spans="1:17" ht="15.75" customHeight="1" x14ac:dyDescent="0.3">
      <c r="A41" s="20"/>
      <c r="B41" s="20"/>
      <c r="C41" s="4"/>
      <c r="D41" s="4"/>
      <c r="E41" s="17"/>
      <c r="F41" s="16"/>
      <c r="G41" s="26"/>
      <c r="H41" s="26"/>
      <c r="I41" s="26"/>
      <c r="J41" s="26"/>
      <c r="K41" s="26"/>
      <c r="L41" s="26"/>
      <c r="M41" s="14"/>
      <c r="N41" s="11"/>
    </row>
    <row r="42" spans="1:17" ht="3.75" customHeight="1" x14ac:dyDescent="0.3">
      <c r="A42" s="20"/>
      <c r="B42" s="33"/>
      <c r="C42" s="383"/>
      <c r="D42" s="383"/>
      <c r="E42" s="383"/>
      <c r="F42" s="383"/>
      <c r="G42" s="383"/>
      <c r="H42" s="34"/>
      <c r="I42" s="26"/>
      <c r="J42" s="26"/>
      <c r="K42" s="26"/>
      <c r="L42" s="26"/>
      <c r="M42" s="14"/>
      <c r="N42" s="11"/>
    </row>
    <row r="43" spans="1:17" ht="15.75" customHeight="1" x14ac:dyDescent="0.3">
      <c r="A43" s="20"/>
      <c r="B43" s="641" t="s">
        <v>24</v>
      </c>
      <c r="C43" s="641"/>
      <c r="D43" s="20"/>
      <c r="E43" s="20"/>
      <c r="F43" s="20"/>
      <c r="G43" s="33"/>
      <c r="H43" s="11"/>
      <c r="I43" s="26"/>
      <c r="J43" s="26"/>
      <c r="K43" s="26"/>
      <c r="L43" s="26"/>
      <c r="M43" s="14"/>
      <c r="N43" s="11"/>
    </row>
    <row r="44" spans="1:17" ht="15.75" customHeight="1" x14ac:dyDescent="0.3">
      <c r="A44" s="20"/>
      <c r="B44" s="641"/>
      <c r="C44" s="641"/>
      <c r="D44" s="30"/>
      <c r="E44" s="20"/>
      <c r="F44" s="20"/>
      <c r="G44" s="10"/>
      <c r="I44" s="26"/>
      <c r="J44" s="26"/>
      <c r="K44" s="26"/>
      <c r="L44" s="26"/>
      <c r="M44" s="14"/>
      <c r="N44" s="11"/>
    </row>
    <row r="45" spans="1:17" ht="15.75" customHeight="1" x14ac:dyDescent="0.3">
      <c r="A45" s="20"/>
      <c r="B45" s="641"/>
      <c r="C45" s="641"/>
      <c r="D45" s="20"/>
      <c r="E45" s="20"/>
      <c r="F45" s="20"/>
      <c r="G45" s="10"/>
      <c r="I45" s="26"/>
      <c r="J45" s="26"/>
      <c r="K45" s="26"/>
      <c r="L45" s="26"/>
      <c r="M45" s="14"/>
      <c r="N45" s="11"/>
    </row>
    <row r="46" spans="1:17" ht="15.75" customHeight="1" x14ac:dyDescent="0.3">
      <c r="A46" s="20"/>
      <c r="B46" s="641"/>
      <c r="C46" s="641"/>
      <c r="D46" s="4"/>
      <c r="E46" s="20"/>
      <c r="F46" s="20"/>
      <c r="G46" s="10"/>
      <c r="I46" s="26"/>
      <c r="J46" s="26"/>
      <c r="K46" s="26"/>
      <c r="L46" s="26"/>
      <c r="M46" s="14"/>
      <c r="N46" s="11"/>
    </row>
    <row r="47" spans="1:17" ht="15.75" customHeight="1" x14ac:dyDescent="0.3">
      <c r="A47" s="20"/>
      <c r="B47" s="641"/>
      <c r="C47" s="641"/>
      <c r="D47" s="4"/>
      <c r="E47" s="20"/>
      <c r="F47" s="20"/>
      <c r="G47" s="10"/>
      <c r="I47" s="26"/>
      <c r="J47" s="26"/>
      <c r="K47" s="26"/>
      <c r="L47" s="26"/>
      <c r="M47" s="14"/>
      <c r="N47" s="11"/>
    </row>
    <row r="48" spans="1:17" ht="12" customHeight="1" x14ac:dyDescent="0.3">
      <c r="A48" s="20"/>
      <c r="B48" s="641"/>
      <c r="C48" s="641"/>
      <c r="D48" s="4"/>
      <c r="E48" s="20"/>
      <c r="F48" s="20"/>
      <c r="G48" s="10"/>
      <c r="I48" s="26"/>
      <c r="J48" s="26"/>
      <c r="K48" s="26"/>
      <c r="L48" s="26"/>
      <c r="M48" s="14"/>
      <c r="N48" s="11"/>
    </row>
    <row r="49" spans="1:14" ht="4.5" customHeight="1" x14ac:dyDescent="0.3">
      <c r="A49" s="20"/>
      <c r="B49" s="641"/>
      <c r="C49" s="641"/>
      <c r="D49" s="35"/>
      <c r="E49" s="33"/>
      <c r="F49" s="33"/>
      <c r="G49" s="10"/>
      <c r="I49" s="26"/>
      <c r="J49" s="26"/>
      <c r="K49" s="26"/>
      <c r="L49" s="26"/>
      <c r="M49" s="19"/>
      <c r="N49" s="11"/>
    </row>
    <row r="50" spans="1:14" ht="3.75" customHeight="1" x14ac:dyDescent="0.3">
      <c r="A50" s="20"/>
      <c r="B50" s="20"/>
      <c r="C50" s="4"/>
      <c r="D50" s="4"/>
      <c r="E50" s="20"/>
      <c r="F50" s="20"/>
      <c r="I50" s="26"/>
      <c r="J50" s="26"/>
      <c r="K50" s="26"/>
      <c r="L50" s="26"/>
      <c r="M50" s="24"/>
      <c r="N50" s="11"/>
    </row>
    <row r="51" spans="1:14" ht="15.75" customHeight="1" x14ac:dyDescent="0.3">
      <c r="A51" s="20"/>
      <c r="B51" s="642" t="s">
        <v>15</v>
      </c>
      <c r="C51" s="642"/>
      <c r="D51" s="642" t="s">
        <v>641</v>
      </c>
      <c r="E51" s="642"/>
      <c r="F51" s="642"/>
      <c r="G51" s="4"/>
      <c r="H51" s="36"/>
      <c r="I51" s="26"/>
      <c r="J51" s="26"/>
      <c r="K51" s="26"/>
      <c r="L51" s="26"/>
      <c r="M51" s="14"/>
      <c r="N51" s="11"/>
    </row>
    <row r="52" spans="1:14" ht="15.75" x14ac:dyDescent="0.25">
      <c r="A52" s="20"/>
      <c r="B52" s="643" t="s">
        <v>642</v>
      </c>
      <c r="C52" s="643"/>
      <c r="D52" s="643" t="s">
        <v>16</v>
      </c>
      <c r="E52" s="643" t="s">
        <v>17</v>
      </c>
      <c r="F52" s="643" t="s">
        <v>18</v>
      </c>
      <c r="G52" s="4"/>
      <c r="H52" s="36"/>
      <c r="I52" s="15"/>
      <c r="J52" s="15"/>
      <c r="K52" s="11"/>
      <c r="L52" s="11"/>
      <c r="M52" s="19"/>
      <c r="N52" s="11"/>
    </row>
    <row r="53" spans="1:14" ht="15.75" x14ac:dyDescent="0.25">
      <c r="B53" s="643"/>
      <c r="C53" s="643"/>
      <c r="D53" s="643"/>
      <c r="E53" s="643"/>
      <c r="F53" s="643"/>
      <c r="G53" s="4"/>
      <c r="H53" s="36"/>
      <c r="I53" s="15"/>
      <c r="J53" s="15"/>
      <c r="K53" s="11"/>
      <c r="L53" s="11"/>
      <c r="M53" s="19"/>
      <c r="N53" s="11"/>
    </row>
    <row r="54" spans="1:14" ht="15.75" x14ac:dyDescent="0.25">
      <c r="B54" s="643"/>
      <c r="C54" s="643"/>
      <c r="D54" s="643"/>
      <c r="E54" s="643"/>
      <c r="F54" s="643"/>
      <c r="G54" s="4"/>
      <c r="H54" s="36"/>
      <c r="I54" s="15"/>
      <c r="J54" s="15"/>
      <c r="M54" s="14"/>
    </row>
    <row r="55" spans="1:14" ht="15.75" x14ac:dyDescent="0.25">
      <c r="B55" s="640" t="s">
        <v>19</v>
      </c>
      <c r="C55" s="640"/>
      <c r="D55" s="23">
        <v>295</v>
      </c>
      <c r="E55" s="23">
        <v>315</v>
      </c>
      <c r="F55" s="23">
        <v>420</v>
      </c>
      <c r="G55" s="13"/>
      <c r="H55" s="13"/>
    </row>
    <row r="56" spans="1:14" ht="18.75" x14ac:dyDescent="0.3">
      <c r="B56" s="644" t="s">
        <v>20</v>
      </c>
      <c r="C56" s="644"/>
      <c r="D56" s="22">
        <v>310</v>
      </c>
      <c r="E56" s="22">
        <v>340</v>
      </c>
      <c r="F56" s="22">
        <v>430</v>
      </c>
      <c r="G56" s="26"/>
      <c r="H56" s="26"/>
    </row>
    <row r="57" spans="1:14" ht="18.75" x14ac:dyDescent="0.3">
      <c r="B57" s="640" t="s">
        <v>21</v>
      </c>
      <c r="C57" s="640"/>
      <c r="D57" s="23">
        <v>370</v>
      </c>
      <c r="E57" s="23">
        <v>410</v>
      </c>
      <c r="F57" s="23">
        <v>490</v>
      </c>
      <c r="G57" s="26"/>
      <c r="H57" s="26"/>
    </row>
    <row r="58" spans="1:14" ht="18.75" x14ac:dyDescent="0.3">
      <c r="B58" s="644" t="s">
        <v>22</v>
      </c>
      <c r="C58" s="644"/>
      <c r="D58" s="22">
        <v>280</v>
      </c>
      <c r="E58" s="22">
        <v>300</v>
      </c>
      <c r="F58" s="22">
        <v>385</v>
      </c>
      <c r="G58" s="26"/>
      <c r="H58" s="26"/>
    </row>
    <row r="59" spans="1:14" ht="18.75" x14ac:dyDescent="0.3">
      <c r="B59" s="640" t="s">
        <v>23</v>
      </c>
      <c r="C59" s="640"/>
      <c r="D59" s="23">
        <v>450</v>
      </c>
      <c r="E59" s="23">
        <v>465</v>
      </c>
      <c r="F59" s="23">
        <v>555</v>
      </c>
      <c r="G59" s="26"/>
      <c r="H59" s="26"/>
    </row>
    <row r="60" spans="1:14" ht="18.75" x14ac:dyDescent="0.3">
      <c r="B60" s="37"/>
      <c r="C60" s="37"/>
      <c r="D60" s="38"/>
      <c r="E60" s="38"/>
      <c r="F60" s="38"/>
      <c r="G60" s="26"/>
      <c r="H60" s="26"/>
    </row>
    <row r="61" spans="1:14" ht="18.75" x14ac:dyDescent="0.3">
      <c r="B61" s="37"/>
      <c r="C61" s="37"/>
      <c r="D61" s="38"/>
      <c r="E61" s="38"/>
      <c r="F61" s="38"/>
      <c r="G61" s="26"/>
      <c r="H61" s="26"/>
    </row>
    <row r="63" spans="1:14" ht="18.75" x14ac:dyDescent="0.3">
      <c r="B63" s="37"/>
      <c r="C63" s="37"/>
      <c r="D63" s="38"/>
      <c r="E63" s="38"/>
      <c r="F63" s="38"/>
      <c r="G63" s="26"/>
      <c r="H63" s="26"/>
    </row>
    <row r="64" spans="1:14" ht="18.75" x14ac:dyDescent="0.3">
      <c r="B64" s="37"/>
      <c r="C64" s="37"/>
      <c r="D64" s="38"/>
      <c r="E64" s="38"/>
      <c r="F64" s="38"/>
      <c r="G64" s="26"/>
      <c r="H64" s="26"/>
    </row>
    <row r="65" spans="2:13" ht="18.75" x14ac:dyDescent="0.3">
      <c r="B65" s="37"/>
      <c r="C65" s="37"/>
      <c r="D65" s="38"/>
      <c r="E65" s="38"/>
      <c r="F65" s="38"/>
      <c r="G65" s="26"/>
      <c r="H65" s="26"/>
    </row>
    <row r="66" spans="2:13" ht="18.75" x14ac:dyDescent="0.3">
      <c r="B66" s="37"/>
      <c r="C66" s="37"/>
      <c r="D66" s="38"/>
      <c r="E66" s="38"/>
      <c r="F66" s="38"/>
      <c r="G66" s="26"/>
      <c r="H66" s="26"/>
    </row>
    <row r="67" spans="2:13" ht="18.75" x14ac:dyDescent="0.3">
      <c r="B67" s="37"/>
      <c r="C67" s="37"/>
      <c r="D67" s="38"/>
      <c r="E67" s="38"/>
      <c r="F67" s="38"/>
      <c r="G67" s="26"/>
      <c r="H67" s="26"/>
    </row>
    <row r="68" spans="2:13" ht="25.5" customHeight="1" x14ac:dyDescent="0.25">
      <c r="B68" s="533" t="s">
        <v>10</v>
      </c>
      <c r="C68" s="533"/>
      <c r="D68" s="533"/>
      <c r="E68" s="533"/>
      <c r="F68" s="533"/>
      <c r="G68" s="533"/>
      <c r="H68" s="533"/>
      <c r="I68" s="533"/>
      <c r="J68" s="533"/>
      <c r="K68" s="533"/>
      <c r="L68" s="533"/>
      <c r="M68" s="533"/>
    </row>
    <row r="69" spans="2:13" ht="19.5" customHeight="1" x14ac:dyDescent="0.25"/>
    <row r="70" spans="2:13" ht="51.75" customHeight="1" x14ac:dyDescent="0.25">
      <c r="B70" s="529" t="s">
        <v>6</v>
      </c>
      <c r="C70" s="529"/>
      <c r="D70" s="529"/>
      <c r="E70" s="529"/>
      <c r="F70" s="529"/>
      <c r="G70" s="39"/>
      <c r="H70" s="530" t="s">
        <v>7</v>
      </c>
      <c r="I70" s="530"/>
      <c r="J70" s="530"/>
      <c r="K70" s="530"/>
      <c r="L70" s="39"/>
      <c r="M70" s="39"/>
    </row>
  </sheetData>
  <sheetProtection algorithmName="SHA-512" hashValue="CLPeg8SerawXTtx3o066Fbd6UOk94KRsoBFuTvPpWbtTJbTyQwVSbweRKC0vbZxbc3knRQrkRvqPbbuWLCe+OQ==" saltValue="O3KPPdL3JFJ2mssUHXj8UA==" spinCount="100000" sheet="1" objects="1" scenarios="1"/>
  <mergeCells count="31">
    <mergeCell ref="B70:F70"/>
    <mergeCell ref="H70:K70"/>
    <mergeCell ref="B55:C55"/>
    <mergeCell ref="B56:C56"/>
    <mergeCell ref="B57:C57"/>
    <mergeCell ref="B58:C58"/>
    <mergeCell ref="B59:C59"/>
    <mergeCell ref="B68:M68"/>
    <mergeCell ref="B43:C49"/>
    <mergeCell ref="B51:C51"/>
    <mergeCell ref="D51:F51"/>
    <mergeCell ref="B52:C54"/>
    <mergeCell ref="D52:D54"/>
    <mergeCell ref="E52:E54"/>
    <mergeCell ref="F52:F54"/>
    <mergeCell ref="B39:C39"/>
    <mergeCell ref="B20:M20"/>
    <mergeCell ref="J22:J29"/>
    <mergeCell ref="B23:C29"/>
    <mergeCell ref="B31:C31"/>
    <mergeCell ref="D31:F31"/>
    <mergeCell ref="B32:C34"/>
    <mergeCell ref="D32:D34"/>
    <mergeCell ref="E32:E34"/>
    <mergeCell ref="F32:F34"/>
    <mergeCell ref="J32:J34"/>
    <mergeCell ref="K32:K34"/>
    <mergeCell ref="B35:C35"/>
    <mergeCell ref="B36:C36"/>
    <mergeCell ref="B37:C37"/>
    <mergeCell ref="B38:C38"/>
  </mergeCells>
  <pageMargins left="0.23622047244094491" right="0.23622047244094491" top="0.35433070866141736" bottom="0.74803149606299213" header="0.31496062992125984" footer="0.31496062992125984"/>
  <pageSetup paperSize="9" scale="6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43</vt:i4>
      </vt:variant>
    </vt:vector>
  </HeadingPairs>
  <TitlesOfParts>
    <vt:vector size="49" baseType="lpstr">
      <vt:lpstr>Сталь оцинкованная</vt:lpstr>
      <vt:lpstr>Крепёж</vt:lpstr>
      <vt:lpstr>Профнастил</vt:lpstr>
      <vt:lpstr>Прайс на услугу резки</vt:lpstr>
      <vt:lpstr>Упаковка листового проката</vt:lpstr>
      <vt:lpstr>Упаковка рулонов в поддоны</vt:lpstr>
      <vt:lpstr>Крепёж!Анкер_регулируемый_по_высоте__ARH</vt:lpstr>
      <vt:lpstr>Крепёж!Держатель_балки__DB</vt:lpstr>
      <vt:lpstr>Крепёж!Закладная_опора__ZO</vt:lpstr>
      <vt:lpstr>Крепёж!КРЕПЕЖ_ДЛЯ_БАЛОК_И_СТРОПИЛ</vt:lpstr>
      <vt:lpstr>Крепёж!КРЕПЕЖ_ДЛЯ_ПОТОЛОЧНОГО_ПРОФИЛЯ</vt:lpstr>
      <vt:lpstr>Крепёж!Крепежная_пластина__KP</vt:lpstr>
      <vt:lpstr>Крепёж!Крепежный_уголок__KU</vt:lpstr>
      <vt:lpstr>Крепёж!Крепежный_уголок_Z_образный__KUZ</vt:lpstr>
      <vt:lpstr>Крепёж!Крепежный_уголок_анкерный__KUL</vt:lpstr>
      <vt:lpstr>Крепёж!Крепежный_уголок_асимметричный__KUAS</vt:lpstr>
      <vt:lpstr>Крепёж!Крепежный_уголок_под_135°__KUS</vt:lpstr>
      <vt:lpstr>Крепёж!Крепежный_уголок_равносторонний__KUR</vt:lpstr>
      <vt:lpstr>Крепёж!Крепежный_уголок_усиленный__KUU</vt:lpstr>
      <vt:lpstr>Крепёж!КРОНШТЕЙН_КОНСОЛЬНЫЙ</vt:lpstr>
      <vt:lpstr>Крепёж!ЛЕНТА_ПЕРФОРИРОВАННАЯ</vt:lpstr>
      <vt:lpstr>Крепёж!Неперфорированная_тарная_лента__LNP_TAR</vt:lpstr>
      <vt:lpstr>Крепёж!Область_печати</vt:lpstr>
      <vt:lpstr>'Прайс на услугу резки'!Область_печати</vt:lpstr>
      <vt:lpstr>Профнастил!Область_печати</vt:lpstr>
      <vt:lpstr>'Сталь оцинкованная'!Область_печати</vt:lpstr>
      <vt:lpstr>'Упаковка листового проката'!Область_печати</vt:lpstr>
      <vt:lpstr>'Упаковка рулонов в поддоны'!Область_печати</vt:lpstr>
      <vt:lpstr>Крепёж!Опора_балки__OB_Л_П</vt:lpstr>
      <vt:lpstr>Крепёж!Опора_бруса_закрытая__OBR_Z</vt:lpstr>
      <vt:lpstr>Крепёж!Опора_бруса_раскрытая__OBR_R</vt:lpstr>
      <vt:lpstr>Крепёж!ОПОРЫ_СТОЛБОВ</vt:lpstr>
      <vt:lpstr>Крепёж!Основание_колонны__OK</vt:lpstr>
      <vt:lpstr>Крепёж!Перфорированная_лента_для_вентиляции__LP_V</vt:lpstr>
      <vt:lpstr>Крепёж!Перфорированная_лента_для_вентиляции__LP_VLN</vt:lpstr>
      <vt:lpstr>Крепёж!Перфорированная_лента_для_теплого_пола__LP_TP</vt:lpstr>
      <vt:lpstr>Крепёж!Перфорированная_монтажная_лента__LM</vt:lpstr>
      <vt:lpstr>Крепёж!Перфорированная_тарная_лента__LP_TAR</vt:lpstr>
      <vt:lpstr>Крепёж!Пластина_анкерная__АО__для_оконного_профиля_REHAU__поворотная</vt:lpstr>
      <vt:lpstr>Крепёж!Пластина_анкерная_АО_для_оконного_профиля_KBE__VEKA</vt:lpstr>
      <vt:lpstr>Крепёж!ПЛАСТИНА_АНКЕРНАЯ_ДЛЯ_ОКОННОГО_ПРОФИЛЯ</vt:lpstr>
      <vt:lpstr>Крепёж!ПЛАСТИНА_ПЕРФОРИРОВАННАЯ</vt:lpstr>
      <vt:lpstr>Крепёж!Пластина_соединительная__PS</vt:lpstr>
      <vt:lpstr>Крепёж!Прямой_подвес_профилей__PPB</vt:lpstr>
      <vt:lpstr>Крепёж!Скользящая_опора_для_стропил__KUCIS</vt:lpstr>
      <vt:lpstr>Крепёж!Соединитель_бруса__SB</vt:lpstr>
      <vt:lpstr>Крепёж!Угловой_соединитель__US</vt:lpstr>
      <vt:lpstr>Крепёж!УГОЛОК_ПЕРФОРИРОВАННЫЙ</vt:lpstr>
      <vt:lpstr>Крепёж!ШАЙБЫ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ПЗМ-Прайс-Лист</dc:title>
  <dc:subject>ПЗМ-Прайс-Лист</dc:subject>
  <dc:creator>Максим</dc:creator>
  <cp:keywords>ПЗМ</cp:keywords>
  <cp:lastModifiedBy>Гулуй Евгения Алексеевна</cp:lastModifiedBy>
  <cp:lastPrinted>2019-10-28T14:56:59Z</cp:lastPrinted>
  <dcterms:created xsi:type="dcterms:W3CDTF">2017-09-22T15:23:42Z</dcterms:created>
  <dcterms:modified xsi:type="dcterms:W3CDTF">2019-10-30T13:55:05Z</dcterms:modified>
</cp:coreProperties>
</file>